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2"/>
  </bookViews>
  <sheets>
    <sheet name="SP" sheetId="1" r:id="rId1"/>
    <sheet name="CE" sheetId="2" r:id="rId2"/>
    <sheet name="SP arr" sheetId="3" r:id="rId3"/>
    <sheet name="CE arr" sheetId="4" r:id="rId4"/>
  </sheets>
  <definedNames>
    <definedName name="_xlnm.Print_Area" localSheetId="0">'SP'!$A$1:$J$173</definedName>
    <definedName name="_xlnm.Print_Area" localSheetId="2">'SP arr'!$A$1:$J$173</definedName>
    <definedName name="_xlnm.Print_Titles" localSheetId="1">'CE'!$3:$5</definedName>
    <definedName name="_xlnm.Print_Titles" localSheetId="3">'CE arr'!$3:$5</definedName>
    <definedName name="_xlnm.Print_Titles" localSheetId="0">'SP'!$1:$5</definedName>
    <definedName name="_xlnm.Print_Titles" localSheetId="2">'SP arr'!$1:$5</definedName>
  </definedNames>
  <calcPr fullCalcOnLoad="1"/>
</workbook>
</file>

<file path=xl/comments3.xml><?xml version="1.0" encoding="utf-8"?>
<comments xmlns="http://schemas.openxmlformats.org/spreadsheetml/2006/main">
  <authors>
    <author>s.chini</author>
  </authors>
  <commentList>
    <comment ref="D78" authorId="0">
      <text>
        <r>
          <rPr>
            <b/>
            <sz val="8"/>
            <rFont val="Tahoma"/>
            <family val="0"/>
          </rPr>
          <t>Modena Formazione+ Banca crv+depositi cauzionali</t>
        </r>
      </text>
    </comment>
  </commentList>
</comments>
</file>

<file path=xl/sharedStrings.xml><?xml version="1.0" encoding="utf-8"?>
<sst xmlns="http://schemas.openxmlformats.org/spreadsheetml/2006/main" count="480" uniqueCount="229">
  <si>
    <t>ATTIVO</t>
  </si>
  <si>
    <t>A. CREDITI PER INCREMENTI DEL PATRIMONIO NETTO</t>
  </si>
  <si>
    <t>Crediti per fondo di dotazione</t>
  </si>
  <si>
    <t>Crediti per contributi in conto capitale</t>
  </si>
  <si>
    <t>Altri crediti</t>
  </si>
  <si>
    <t>B. IMMOBILIZZAZIONI</t>
  </si>
  <si>
    <t>I</t>
  </si>
  <si>
    <t>Immobilizzazioni immateriali</t>
  </si>
  <si>
    <t>Costi di impianto e di ampliamento</t>
  </si>
  <si>
    <t>Costi di ricerca, di sviluppo e di pubblicità</t>
  </si>
  <si>
    <t>Software</t>
  </si>
  <si>
    <t>Migliorie su beni di terzi</t>
  </si>
  <si>
    <t>Altre immobilizzazioni immateriali</t>
  </si>
  <si>
    <t>II</t>
  </si>
  <si>
    <t>Immobilizzazioni materiali</t>
  </si>
  <si>
    <t>Fabbricati del patrimonio indisponibile</t>
  </si>
  <si>
    <t>(fondo ammortamento)</t>
  </si>
  <si>
    <t>Impianti e macchinari</t>
  </si>
  <si>
    <t>Attrezzature socio-assistenziali</t>
  </si>
  <si>
    <t>Mobili ed arredi</t>
  </si>
  <si>
    <t>Macchine d'ufficio, attrezzature informatiche e telefoniche</t>
  </si>
  <si>
    <t>Automezzi</t>
  </si>
  <si>
    <t>Altri beni (beni inventariati inf. a 516 euro)</t>
  </si>
  <si>
    <t>Immobilizzazioni in corso e acconti</t>
  </si>
  <si>
    <t>III</t>
  </si>
  <si>
    <t>Immobilizzazioni finanziarie</t>
  </si>
  <si>
    <t>1a</t>
  </si>
  <si>
    <t>Partecipazioni in società di capitali</t>
  </si>
  <si>
    <t>1c</t>
  </si>
  <si>
    <t>Partecipazioni in altri soggetti</t>
  </si>
  <si>
    <t>2a</t>
  </si>
  <si>
    <t>Crediti verso società partecipate</t>
  </si>
  <si>
    <t>2b</t>
  </si>
  <si>
    <t>Crediti verso altri soggetti</t>
  </si>
  <si>
    <t>C. ATTIVO CIRCOLANTE</t>
  </si>
  <si>
    <t>Rimanenze</t>
  </si>
  <si>
    <t>Rimanenze beni socio sanitari</t>
  </si>
  <si>
    <t>Rimanenze beni tecnico economali</t>
  </si>
  <si>
    <t>(fondo svalutazione crediti)</t>
  </si>
  <si>
    <t>Crediti verso la Regione</t>
  </si>
  <si>
    <t>Crediti verso la Provincia</t>
  </si>
  <si>
    <t>Crediti verso Erario</t>
  </si>
  <si>
    <t>Crediti per imposte anticipate</t>
  </si>
  <si>
    <t>Crediti verso altri soggetti privati</t>
  </si>
  <si>
    <t>Attività finanziarie che non costituiscono immobilizzazioni</t>
  </si>
  <si>
    <t>IV</t>
  </si>
  <si>
    <t>Disponibilità liquide</t>
  </si>
  <si>
    <t>Cassa</t>
  </si>
  <si>
    <t>Banca</t>
  </si>
  <si>
    <t>Posta</t>
  </si>
  <si>
    <t>D. RATEI E RISCONTI</t>
  </si>
  <si>
    <t>Ratei attivi</t>
  </si>
  <si>
    <t>Risconti attivi</t>
  </si>
  <si>
    <t>TOTALE ATTIVO (A + B + C+ D)</t>
  </si>
  <si>
    <t>PASSIVO</t>
  </si>
  <si>
    <t>A. PATRIMONIO NETTO</t>
  </si>
  <si>
    <t>Fondo di dotazione</t>
  </si>
  <si>
    <t>Fondo di dotazione al 01/01/2007</t>
  </si>
  <si>
    <t>Variazioni al Fondo di dotazione</t>
  </si>
  <si>
    <t>Contributi in c/capitale al 01/01/2007</t>
  </si>
  <si>
    <t>(quota annua "sterilizzazione ammortamenti")</t>
  </si>
  <si>
    <t>Contributi in c/capitale vincolati ad investimenti</t>
  </si>
  <si>
    <t>VI</t>
  </si>
  <si>
    <t>Riserve</t>
  </si>
  <si>
    <t>VII</t>
  </si>
  <si>
    <t>Utili (perdite) portati a nuovo</t>
  </si>
  <si>
    <t>VIII</t>
  </si>
  <si>
    <t>Utile (perdita) dell'esercizio</t>
  </si>
  <si>
    <t>B. FONDO PER RISCHI E ONERI</t>
  </si>
  <si>
    <t>Fondo per imposte anche differite</t>
  </si>
  <si>
    <t>Fondo per rischi</t>
  </si>
  <si>
    <t>Altri fondi</t>
  </si>
  <si>
    <t>C. TRATTAMENTO DI FINE RAPPORTO</t>
  </si>
  <si>
    <t>Debiti verso soci per finanziamenti</t>
  </si>
  <si>
    <t>Debiti per mutui e prestiti</t>
  </si>
  <si>
    <t>Debiti per acconti</t>
  </si>
  <si>
    <t>Debiti verso fornitori</t>
  </si>
  <si>
    <t>Debiti verso società partecipate</t>
  </si>
  <si>
    <t>Debiti verso Regione</t>
  </si>
  <si>
    <t>Debiti verso Provincia</t>
  </si>
  <si>
    <t>Debiti tributari</t>
  </si>
  <si>
    <t>Debiti verso personale dipendente</t>
  </si>
  <si>
    <t>Altri debiti verso privati</t>
  </si>
  <si>
    <t>E. RATEI E RISCONTI</t>
  </si>
  <si>
    <t>Ratei passivi</t>
  </si>
  <si>
    <t>Risconti passivi</t>
  </si>
  <si>
    <t>TOTALE PASSIVO E NETTO (A + B + C + D + E)</t>
  </si>
  <si>
    <t>A) Valore della produzione</t>
  </si>
  <si>
    <t>1) Ricavi da attività per servizi alla persona</t>
  </si>
  <si>
    <t>a) Rette</t>
  </si>
  <si>
    <t>b) Oneri a rilievo sanitario</t>
  </si>
  <si>
    <t>c) Concorsi, rimborsi e recuperi da attività per servizi alla persona</t>
  </si>
  <si>
    <t>d) Altri ricavi</t>
  </si>
  <si>
    <t>2) Costi capitalizzati</t>
  </si>
  <si>
    <t>b) Quota annua di contributi in conto capitale</t>
  </si>
  <si>
    <t>4) Proventi e ricavi diversi</t>
  </si>
  <si>
    <t>b) Concorsi, rimborsi e recuperi da attività per attività diverse</t>
  </si>
  <si>
    <t>d) Sopravvenienze attive e insussistenze attive ordinarie</t>
  </si>
  <si>
    <t>5) Contributi in conto esercizio</t>
  </si>
  <si>
    <t>a) Contributi in conto esercizio da Regione</t>
  </si>
  <si>
    <t>b) Contributi in conto esercizio da Provincia</t>
  </si>
  <si>
    <t>c) Contributi dagli enti dell'ambito distrettuale</t>
  </si>
  <si>
    <t>d) Contributi da Azienda Sanitaria</t>
  </si>
  <si>
    <t>e) Contributi dallo Stato e da altri enti pubblici</t>
  </si>
  <si>
    <t>f) Altri contributi da privati</t>
  </si>
  <si>
    <t>A) Valore della produzione Totale</t>
  </si>
  <si>
    <t>B) Costi della produzione</t>
  </si>
  <si>
    <t>6) Acquisti beni</t>
  </si>
  <si>
    <t>a) Acquisto beni socio-sanitari</t>
  </si>
  <si>
    <t>b) Acquisto beni tecnico - economali</t>
  </si>
  <si>
    <t>7) Acquisti di servizi</t>
  </si>
  <si>
    <t>a) Acquisto di servizi per la gestione dell'attività socio sanitaria e socio assistenziale</t>
  </si>
  <si>
    <t>b) Servizi esternalizzati</t>
  </si>
  <si>
    <t>c) Trasporti</t>
  </si>
  <si>
    <t>d) Consulenze socio sanitarie e socio assistenziali</t>
  </si>
  <si>
    <t>e) Altre consulenze</t>
  </si>
  <si>
    <t>f) Lavoro interinale e altre forme di collaborazione</t>
  </si>
  <si>
    <t>g) Utenze</t>
  </si>
  <si>
    <t>h) Manutenzioni e riparazioni ordinarie e cicliche</t>
  </si>
  <si>
    <t>i) Costi per organi istituzionali</t>
  </si>
  <si>
    <t>j) Assicurazioni</t>
  </si>
  <si>
    <t>k) Altri servizi</t>
  </si>
  <si>
    <t>8) Godimento di beni di terzi</t>
  </si>
  <si>
    <t>a) Affitti</t>
  </si>
  <si>
    <t>c) Service e noleggi</t>
  </si>
  <si>
    <t>9) Per il personale</t>
  </si>
  <si>
    <t>a) Salari e stipendi</t>
  </si>
  <si>
    <t>b) Oneri sociali</t>
  </si>
  <si>
    <t>d) Altri costi personale dipendente</t>
  </si>
  <si>
    <t>10) Ammortamenti e svalutazioni</t>
  </si>
  <si>
    <t>a) Ammortamento delle immobilizzazioni immateriali</t>
  </si>
  <si>
    <t>b) Ammortamento delle immobilizzazioni materiali</t>
  </si>
  <si>
    <t>11) Variazione delle rimanenze di materie prime e di beni di consumo</t>
  </si>
  <si>
    <t>b) Variazione delle rimanenze di materie prime e di beni di consumo</t>
  </si>
  <si>
    <t>12) Accantonamenti ai fondi rischi</t>
  </si>
  <si>
    <t>Accantonamenti ai fondi rischi</t>
  </si>
  <si>
    <t>13) Altri accantonamenti</t>
  </si>
  <si>
    <t>Altri accantonamenti</t>
  </si>
  <si>
    <t>14) Oneri diversi di gestione</t>
  </si>
  <si>
    <t>a) Costi amministrativi</t>
  </si>
  <si>
    <t>b) Imposte non sul reddito</t>
  </si>
  <si>
    <t>c) Tasse</t>
  </si>
  <si>
    <t>e) Minusvalenze ordinarie</t>
  </si>
  <si>
    <t>f) Sopravvenienze passive e insussistenze dell'attivo ordinarie</t>
  </si>
  <si>
    <t>B) Costi della produzione Totale</t>
  </si>
  <si>
    <t>Differenza tra valore e costi della produzione (A - B)</t>
  </si>
  <si>
    <t>C) Proventi e oneri finanziari</t>
  </si>
  <si>
    <t>16) Altri proventi finanziari</t>
  </si>
  <si>
    <t>b) Interessi attivi bancari e postali</t>
  </si>
  <si>
    <t>17) Interessi passivi ed altri oneri finanziari</t>
  </si>
  <si>
    <t>b) Interessi passivi bancari</t>
  </si>
  <si>
    <t>C) Proventi e oneri finanziari Totale</t>
  </si>
  <si>
    <t>E) Proventi e oneri straordinari</t>
  </si>
  <si>
    <t>20) Proventi straordinari:</t>
  </si>
  <si>
    <t>a) Donazioni, lasciti ed erogazioni liberali</t>
  </si>
  <si>
    <t>c) Sopravvenienze attive ed insussistenze del passivo straordinarie</t>
  </si>
  <si>
    <t>21) Oneri straordinari:</t>
  </si>
  <si>
    <t>a) Minusvalenze straordinarie</t>
  </si>
  <si>
    <t>b) Sopravvenienze passive ed insussistenze dell'attivo straordinarie</t>
  </si>
  <si>
    <t>E) Proventi e oneri straordinari Totale</t>
  </si>
  <si>
    <t>Risultato prima delle imposte (A + B + C + D + E)</t>
  </si>
  <si>
    <t>22) Imposte sul reddito</t>
  </si>
  <si>
    <t>a) Irap</t>
  </si>
  <si>
    <t>b) Ires</t>
  </si>
  <si>
    <t>23) Utile o (perdita) di esercizio</t>
  </si>
  <si>
    <t>di cui esigibili oltre l'esercizio successivo</t>
  </si>
  <si>
    <t>Totale BI "Immobilizzazioni immateriali"</t>
  </si>
  <si>
    <t>Totale BII "Immobilizzazioni materiali"</t>
  </si>
  <si>
    <t>Totale BIII "Immobilizzazioni finanziarie"</t>
  </si>
  <si>
    <t>Totale C1 "Rimanenze"</t>
  </si>
  <si>
    <t>Totale C2 "Crediti"</t>
  </si>
  <si>
    <t>Totale CIV "Disponibilità liquide"</t>
  </si>
  <si>
    <t>TOTALE A "CREDITI PER INCREM. PATRIMONIO NETTO"</t>
  </si>
  <si>
    <t>TOTALE B "IMMOBILIZZAZIONI"</t>
  </si>
  <si>
    <t>TOTALE C "ATTIVO CIRCOLANTE"</t>
  </si>
  <si>
    <t>TOTALE D "RATEI E RISCONTI"</t>
  </si>
  <si>
    <t>Crediti verso utenti</t>
  </si>
  <si>
    <t>Crediti verso Azienda Sanitaria</t>
  </si>
  <si>
    <t>Crediti verso lo Stato ed altri Enti pubblici</t>
  </si>
  <si>
    <t>Crediti per fatture da emettere</t>
  </si>
  <si>
    <t>CONTI D'ORDINE</t>
  </si>
  <si>
    <t>per beni di terzi</t>
  </si>
  <si>
    <t>per beni nostri presso terzi</t>
  </si>
  <si>
    <t>TOTALE A "PATRIMONIO NETTO"</t>
  </si>
  <si>
    <t>per impegni</t>
  </si>
  <si>
    <t>per garanzie prestate</t>
  </si>
  <si>
    <t>per garanzie ricevute</t>
  </si>
  <si>
    <t>TOTALE C "CONTI D'ORDINE"</t>
  </si>
  <si>
    <t>TOTALE B "FONDO PER RISCHI E ONERI"</t>
  </si>
  <si>
    <t>Debiti verso istituto tesoriere</t>
  </si>
  <si>
    <t>Debiti verso Enti ambito distrettuale</t>
  </si>
  <si>
    <t>Debiti verso Azienda Sanitaria</t>
  </si>
  <si>
    <t>Crediti verso Enti dell'ambito distrettuale</t>
  </si>
  <si>
    <t>Debiti verso Stato e altri Enti Pubblici</t>
  </si>
  <si>
    <t>Debiti verso Istituti di previdenza e sicurezza sociale</t>
  </si>
  <si>
    <t>Debiti per fatture da ricevere</t>
  </si>
  <si>
    <t>TOTALE D "DEBITI"</t>
  </si>
  <si>
    <t>TOTALE E "RATEI E RISCONTI"</t>
  </si>
  <si>
    <r>
      <t>Crediti (</t>
    </r>
    <r>
      <rPr>
        <b/>
        <i/>
        <sz val="7"/>
        <rFont val="Arial"/>
        <family val="2"/>
      </rPr>
      <t>con separata indicazione degli eventuali importi esigibili oltre l'esercizio successivo</t>
    </r>
    <r>
      <rPr>
        <b/>
        <i/>
        <sz val="9"/>
        <rFont val="Arial"/>
        <family val="2"/>
      </rPr>
      <t>)</t>
    </r>
  </si>
  <si>
    <r>
      <t>D. DEBITI (</t>
    </r>
    <r>
      <rPr>
        <b/>
        <i/>
        <sz val="7"/>
        <rFont val="Arial"/>
        <family val="2"/>
      </rPr>
      <t>con separata indicazione degli eventuali importi esigibili oltre l'esercizio successivo)</t>
    </r>
  </si>
  <si>
    <t>ATTIVO (segue)</t>
  </si>
  <si>
    <t>d) Svalutazione crediti dell'attivo circolante e delle disponibilità liquide</t>
  </si>
  <si>
    <t>verifica (ok se =0)</t>
  </si>
  <si>
    <t>c) Proventi finanziari diversi</t>
  </si>
  <si>
    <t>a) Interessi passivi su mutui</t>
  </si>
  <si>
    <t>colonna verifica</t>
  </si>
  <si>
    <t>totale 01 - 1210 e 1220</t>
  </si>
  <si>
    <t>totale 0310</t>
  </si>
  <si>
    <t>totale 02</t>
  </si>
  <si>
    <t>0320</t>
  </si>
  <si>
    <t>0325</t>
  </si>
  <si>
    <t>0330</t>
  </si>
  <si>
    <t>1230</t>
  </si>
  <si>
    <t>0340</t>
  </si>
  <si>
    <t>a) Proventi e ricavi da utilizzo del patrimonio immobiliare</t>
  </si>
  <si>
    <t>QUADRO S3 per certificato comuni</t>
  </si>
  <si>
    <t>p.to 7</t>
  </si>
  <si>
    <t>totale costi x certificazione quadro S3 (tutto tranne ammortamento)</t>
  </si>
  <si>
    <t>p.to 8</t>
  </si>
  <si>
    <t>corrispettivi versati dall'utenza (A1)</t>
  </si>
  <si>
    <t>p.to 9</t>
  </si>
  <si>
    <t>trasferimenti da comuni (A5c)</t>
  </si>
  <si>
    <t>p.to 10</t>
  </si>
  <si>
    <t>trasferimenti da altre amm.ni (A5a+A5b+A5d+A5e)</t>
  </si>
  <si>
    <t>p.to 11</t>
  </si>
  <si>
    <t>altre entrate (A4 + A5f + C16b + E20a)</t>
  </si>
  <si>
    <t>TOTALE ENTRATE</t>
  </si>
  <si>
    <t>CONTO ECONOMICO 2017</t>
  </si>
  <si>
    <t>STATO PATRIMONIALE al 31/12/2017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</si>
</sst>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_-* #,##0.00_-;\-* #,##0.00_-;_-* \-??_-;_-@_-"/>
    <numFmt numFmtId="166" formatCode="\(#,##0\)"/>
    <numFmt numFmtId="167" formatCode="\(#,##0.00\)"/>
    <numFmt numFmtId="168" formatCode="_-* #,##0_-;\-* #,##0_-;_-* \-_-;_-@_-"/>
    <numFmt numFmtId="169" formatCode="_-* #,##0.0_-;\-* #,##0.0_-;_-* \-??_-;_-@_-"/>
    <numFmt numFmtId="170" formatCode="_-* #,##0_-;\-* #,##0_-;_-* \-??_-;_-@_-"/>
  </numFmts>
  <fonts count="59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i/>
      <sz val="8"/>
      <color indexed="63"/>
      <name val="Arial"/>
      <family val="2"/>
    </font>
    <font>
      <i/>
      <sz val="8"/>
      <color indexed="8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double">
        <color indexed="8"/>
      </bottom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>
        <color indexed="8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>
        <color indexed="8"/>
      </bottom>
    </border>
    <border>
      <left style="hair"/>
      <right style="thin"/>
      <top>
        <color indexed="63"/>
      </top>
      <bottom style="double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>
        <color indexed="8"/>
      </bottom>
    </border>
    <border>
      <left style="hair"/>
      <right style="thin"/>
      <top style="thin"/>
      <bottom style="thin">
        <color indexed="8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/>
      <top>
        <color indexed="63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164" fontId="0" fillId="0" borderId="0" applyFill="0" applyBorder="0" applyAlignment="0" applyProtection="0"/>
    <xf numFmtId="0" fontId="47" fillId="28" borderId="1" applyNumberFormat="0" applyAlignment="0" applyProtection="0"/>
    <xf numFmtId="165" fontId="0" fillId="0" borderId="0" applyFill="0" applyBorder="0" applyAlignment="0" applyProtection="0"/>
    <xf numFmtId="168" fontId="0" fillId="0" borderId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5" fontId="0" fillId="0" borderId="0" xfId="46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4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168" fontId="0" fillId="0" borderId="0" xfId="47" applyFont="1" applyFill="1" applyBorder="1" applyAlignment="1" applyProtection="1">
      <alignment/>
      <protection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165" fontId="2" fillId="0" borderId="11" xfId="46" applyFont="1" applyFill="1" applyBorder="1" applyAlignment="1" applyProtection="1">
      <alignment/>
      <protection/>
    </xf>
    <xf numFmtId="0" fontId="7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 wrapText="1"/>
    </xf>
    <xf numFmtId="165" fontId="2" fillId="0" borderId="12" xfId="46" applyFont="1" applyFill="1" applyBorder="1" applyAlignment="1" applyProtection="1">
      <alignment/>
      <protection/>
    </xf>
    <xf numFmtId="165" fontId="11" fillId="0" borderId="12" xfId="46" applyFont="1" applyFill="1" applyBorder="1" applyAlignment="1" applyProtection="1">
      <alignment/>
      <protection/>
    </xf>
    <xf numFmtId="0" fontId="10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165" fontId="2" fillId="0" borderId="11" xfId="46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right"/>
    </xf>
    <xf numFmtId="4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 wrapText="1"/>
    </xf>
    <xf numFmtId="167" fontId="10" fillId="0" borderId="11" xfId="46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0" fontId="7" fillId="0" borderId="11" xfId="0" applyFont="1" applyFill="1" applyBorder="1" applyAlignment="1">
      <alignment wrapText="1"/>
    </xf>
    <xf numFmtId="0" fontId="11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4" fontId="10" fillId="0" borderId="11" xfId="0" applyNumberFormat="1" applyFont="1" applyBorder="1" applyAlignment="1">
      <alignment/>
    </xf>
    <xf numFmtId="165" fontId="2" fillId="0" borderId="11" xfId="46" applyFont="1" applyBorder="1" applyAlignment="1">
      <alignment/>
    </xf>
    <xf numFmtId="165" fontId="10" fillId="0" borderId="11" xfId="46" applyFont="1" applyBorder="1" applyAlignment="1">
      <alignment/>
    </xf>
    <xf numFmtId="165" fontId="10" fillId="0" borderId="11" xfId="46" applyFont="1" applyFill="1" applyBorder="1" applyAlignment="1" applyProtection="1">
      <alignment/>
      <protection/>
    </xf>
    <xf numFmtId="0" fontId="2" fillId="0" borderId="12" xfId="0" applyFont="1" applyBorder="1" applyAlignment="1">
      <alignment wrapText="1"/>
    </xf>
    <xf numFmtId="165" fontId="11" fillId="0" borderId="11" xfId="46" applyFont="1" applyFill="1" applyBorder="1" applyAlignment="1" applyProtection="1">
      <alignment/>
      <protection/>
    </xf>
    <xf numFmtId="0" fontId="11" fillId="33" borderId="11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4" fontId="2" fillId="33" borderId="13" xfId="0" applyNumberFormat="1" applyFont="1" applyFill="1" applyBorder="1" applyAlignment="1">
      <alignment/>
    </xf>
    <xf numFmtId="165" fontId="2" fillId="33" borderId="13" xfId="46" applyFont="1" applyFill="1" applyBorder="1" applyAlignment="1" applyProtection="1">
      <alignment/>
      <protection/>
    </xf>
    <xf numFmtId="165" fontId="11" fillId="33" borderId="13" xfId="46" applyFont="1" applyFill="1" applyBorder="1" applyAlignment="1" applyProtection="1">
      <alignment/>
      <protection/>
    </xf>
    <xf numFmtId="0" fontId="7" fillId="34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wrapText="1"/>
    </xf>
    <xf numFmtId="4" fontId="2" fillId="34" borderId="14" xfId="0" applyNumberFormat="1" applyFont="1" applyFill="1" applyBorder="1" applyAlignment="1">
      <alignment/>
    </xf>
    <xf numFmtId="165" fontId="2" fillId="34" borderId="14" xfId="46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>
      <alignment/>
    </xf>
    <xf numFmtId="167" fontId="2" fillId="0" borderId="11" xfId="46" applyNumberFormat="1" applyFont="1" applyFill="1" applyBorder="1" applyAlignment="1" applyProtection="1">
      <alignment/>
      <protection/>
    </xf>
    <xf numFmtId="0" fontId="11" fillId="33" borderId="13" xfId="0" applyFont="1" applyFill="1" applyBorder="1" applyAlignment="1">
      <alignment/>
    </xf>
    <xf numFmtId="0" fontId="20" fillId="0" borderId="11" xfId="0" applyFont="1" applyBorder="1" applyAlignment="1">
      <alignment wrapText="1"/>
    </xf>
    <xf numFmtId="0" fontId="13" fillId="0" borderId="0" xfId="0" applyFont="1" applyAlignment="1">
      <alignment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5" fillId="0" borderId="15" xfId="0" applyFont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165" fontId="0" fillId="0" borderId="0" xfId="46" applyFont="1" applyFill="1" applyBorder="1" applyAlignment="1" applyProtection="1">
      <alignment horizontal="center" wrapText="1"/>
      <protection/>
    </xf>
    <xf numFmtId="165" fontId="6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5" fillId="35" borderId="18" xfId="0" applyFont="1" applyFill="1" applyBorder="1" applyAlignment="1">
      <alignment horizontal="left"/>
    </xf>
    <xf numFmtId="165" fontId="1" fillId="0" borderId="17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left"/>
    </xf>
    <xf numFmtId="165" fontId="6" fillId="0" borderId="17" xfId="0" applyNumberFormat="1" applyFont="1" applyFill="1" applyBorder="1" applyAlignment="1">
      <alignment horizontal="right"/>
    </xf>
    <xf numFmtId="165" fontId="17" fillId="0" borderId="17" xfId="0" applyNumberFormat="1" applyFont="1" applyBorder="1" applyAlignment="1">
      <alignment/>
    </xf>
    <xf numFmtId="165" fontId="15" fillId="0" borderId="17" xfId="0" applyNumberFormat="1" applyFont="1" applyBorder="1" applyAlignment="1">
      <alignment/>
    </xf>
    <xf numFmtId="0" fontId="15" fillId="0" borderId="18" xfId="0" applyFont="1" applyFill="1" applyBorder="1" applyAlignment="1">
      <alignment horizontal="left"/>
    </xf>
    <xf numFmtId="165" fontId="18" fillId="0" borderId="17" xfId="0" applyNumberFormat="1" applyFont="1" applyBorder="1" applyAlignment="1">
      <alignment/>
    </xf>
    <xf numFmtId="165" fontId="12" fillId="0" borderId="17" xfId="0" applyNumberFormat="1" applyFont="1" applyFill="1" applyBorder="1" applyAlignment="1">
      <alignment horizontal="right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65" fontId="0" fillId="0" borderId="17" xfId="46" applyFont="1" applyFill="1" applyBorder="1" applyAlignment="1" applyProtection="1">
      <alignment/>
      <protection/>
    </xf>
    <xf numFmtId="0" fontId="9" fillId="0" borderId="19" xfId="0" applyFont="1" applyBorder="1" applyAlignment="1">
      <alignment horizontal="center"/>
    </xf>
    <xf numFmtId="0" fontId="15" fillId="36" borderId="18" xfId="0" applyFont="1" applyFill="1" applyBorder="1" applyAlignment="1">
      <alignment horizontal="left"/>
    </xf>
    <xf numFmtId="0" fontId="15" fillId="36" borderId="15" xfId="0" applyFont="1" applyFill="1" applyBorder="1" applyAlignment="1">
      <alignment horizontal="left"/>
    </xf>
    <xf numFmtId="0" fontId="15" fillId="36" borderId="15" xfId="0" applyFont="1" applyFill="1" applyBorder="1" applyAlignment="1">
      <alignment horizontal="left" wrapText="1"/>
    </xf>
    <xf numFmtId="165" fontId="6" fillId="36" borderId="0" xfId="0" applyNumberFormat="1" applyFont="1" applyFill="1" applyBorder="1" applyAlignment="1">
      <alignment horizontal="right"/>
    </xf>
    <xf numFmtId="165" fontId="6" fillId="36" borderId="17" xfId="0" applyNumberFormat="1" applyFont="1" applyFill="1" applyBorder="1" applyAlignment="1">
      <alignment horizontal="right"/>
    </xf>
    <xf numFmtId="0" fontId="15" fillId="37" borderId="18" xfId="0" applyFont="1" applyFill="1" applyBorder="1" applyAlignment="1">
      <alignment horizontal="left"/>
    </xf>
    <xf numFmtId="0" fontId="15" fillId="37" borderId="15" xfId="0" applyFont="1" applyFill="1" applyBorder="1" applyAlignment="1">
      <alignment horizontal="left"/>
    </xf>
    <xf numFmtId="0" fontId="15" fillId="37" borderId="15" xfId="0" applyFont="1" applyFill="1" applyBorder="1" applyAlignment="1">
      <alignment horizontal="left" wrapText="1"/>
    </xf>
    <xf numFmtId="165" fontId="6" fillId="37" borderId="0" xfId="0" applyNumberFormat="1" applyFont="1" applyFill="1" applyBorder="1" applyAlignment="1">
      <alignment horizontal="right"/>
    </xf>
    <xf numFmtId="165" fontId="6" fillId="37" borderId="17" xfId="0" applyNumberFormat="1" applyFont="1" applyFill="1" applyBorder="1" applyAlignment="1">
      <alignment horizontal="right"/>
    </xf>
    <xf numFmtId="0" fontId="0" fillId="37" borderId="20" xfId="0" applyFill="1" applyBorder="1" applyAlignment="1">
      <alignment/>
    </xf>
    <xf numFmtId="0" fontId="15" fillId="37" borderId="21" xfId="0" applyFont="1" applyFill="1" applyBorder="1" applyAlignment="1">
      <alignment horizontal="left"/>
    </xf>
    <xf numFmtId="0" fontId="0" fillId="37" borderId="21" xfId="0" applyFill="1" applyBorder="1" applyAlignment="1">
      <alignment wrapText="1"/>
    </xf>
    <xf numFmtId="165" fontId="0" fillId="37" borderId="22" xfId="46" applyFont="1" applyFill="1" applyBorder="1" applyAlignment="1" applyProtection="1">
      <alignment/>
      <protection/>
    </xf>
    <xf numFmtId="0" fontId="10" fillId="37" borderId="12" xfId="0" applyFont="1" applyFill="1" applyBorder="1" applyAlignment="1">
      <alignment wrapText="1"/>
    </xf>
    <xf numFmtId="4" fontId="2" fillId="37" borderId="12" xfId="0" applyNumberFormat="1" applyFont="1" applyFill="1" applyBorder="1" applyAlignment="1">
      <alignment/>
    </xf>
    <xf numFmtId="165" fontId="2" fillId="37" borderId="12" xfId="46" applyFont="1" applyFill="1" applyBorder="1" applyAlignment="1" applyProtection="1">
      <alignment/>
      <protection/>
    </xf>
    <xf numFmtId="0" fontId="7" fillId="37" borderId="12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12" xfId="0" applyFont="1" applyFill="1" applyBorder="1" applyAlignment="1">
      <alignment wrapText="1"/>
    </xf>
    <xf numFmtId="165" fontId="11" fillId="37" borderId="12" xfId="46" applyFont="1" applyFill="1" applyBorder="1" applyAlignment="1" applyProtection="1">
      <alignment/>
      <protection/>
    </xf>
    <xf numFmtId="4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165" fontId="1" fillId="0" borderId="0" xfId="46" applyFont="1" applyAlignment="1">
      <alignment/>
    </xf>
    <xf numFmtId="0" fontId="1" fillId="0" borderId="0" xfId="0" applyFont="1" applyAlignment="1" quotePrefix="1">
      <alignment/>
    </xf>
    <xf numFmtId="4" fontId="0" fillId="37" borderId="19" xfId="46" applyNumberFormat="1" applyFont="1" applyFill="1" applyBorder="1" applyAlignment="1" applyProtection="1">
      <alignment/>
      <protection/>
    </xf>
    <xf numFmtId="0" fontId="24" fillId="0" borderId="15" xfId="0" applyFont="1" applyBorder="1" applyAlignment="1">
      <alignment horizontal="left" wrapText="1"/>
    </xf>
    <xf numFmtId="165" fontId="24" fillId="0" borderId="17" xfId="0" applyNumberFormat="1" applyFont="1" applyBorder="1" applyAlignment="1">
      <alignment/>
    </xf>
    <xf numFmtId="165" fontId="0" fillId="0" borderId="0" xfId="46" applyAlignment="1">
      <alignment/>
    </xf>
    <xf numFmtId="165" fontId="12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/>
    </xf>
    <xf numFmtId="170" fontId="1" fillId="0" borderId="0" xfId="0" applyNumberFormat="1" applyFont="1" applyAlignment="1">
      <alignment/>
    </xf>
    <xf numFmtId="170" fontId="7" fillId="0" borderId="11" xfId="0" applyNumberFormat="1" applyFont="1" applyBorder="1" applyAlignment="1">
      <alignment horizontal="center"/>
    </xf>
    <xf numFmtId="170" fontId="8" fillId="0" borderId="11" xfId="0" applyNumberFormat="1" applyFont="1" applyBorder="1" applyAlignment="1">
      <alignment horizontal="center"/>
    </xf>
    <xf numFmtId="170" fontId="2" fillId="0" borderId="11" xfId="46" applyNumberFormat="1" applyFont="1" applyFill="1" applyBorder="1" applyAlignment="1" applyProtection="1">
      <alignment/>
      <protection/>
    </xf>
    <xf numFmtId="170" fontId="2" fillId="0" borderId="14" xfId="46" applyNumberFormat="1" applyFont="1" applyFill="1" applyBorder="1" applyAlignment="1" applyProtection="1">
      <alignment/>
      <protection/>
    </xf>
    <xf numFmtId="170" fontId="2" fillId="0" borderId="12" xfId="46" applyNumberFormat="1" applyFont="1" applyFill="1" applyBorder="1" applyAlignment="1" applyProtection="1">
      <alignment/>
      <protection/>
    </xf>
    <xf numFmtId="170" fontId="11" fillId="0" borderId="12" xfId="46" applyNumberFormat="1" applyFont="1" applyFill="1" applyBorder="1" applyAlignment="1" applyProtection="1">
      <alignment/>
      <protection/>
    </xf>
    <xf numFmtId="170" fontId="2" fillId="0" borderId="11" xfId="46" applyNumberFormat="1" applyFont="1" applyFill="1" applyBorder="1" applyAlignment="1" applyProtection="1">
      <alignment horizontal="center"/>
      <protection/>
    </xf>
    <xf numFmtId="170" fontId="2" fillId="34" borderId="14" xfId="46" applyNumberFormat="1" applyFont="1" applyFill="1" applyBorder="1" applyAlignment="1" applyProtection="1">
      <alignment/>
      <protection/>
    </xf>
    <xf numFmtId="170" fontId="2" fillId="37" borderId="12" xfId="46" applyNumberFormat="1" applyFont="1" applyFill="1" applyBorder="1" applyAlignment="1" applyProtection="1">
      <alignment/>
      <protection/>
    </xf>
    <xf numFmtId="170" fontId="2" fillId="0" borderId="11" xfId="0" applyNumberFormat="1" applyFont="1" applyBorder="1" applyAlignment="1">
      <alignment/>
    </xf>
    <xf numFmtId="170" fontId="2" fillId="0" borderId="11" xfId="46" applyNumberFormat="1" applyFont="1" applyBorder="1" applyAlignment="1">
      <alignment/>
    </xf>
    <xf numFmtId="170" fontId="10" fillId="0" borderId="11" xfId="46" applyNumberFormat="1" applyFont="1" applyFill="1" applyBorder="1" applyAlignment="1" applyProtection="1">
      <alignment/>
      <protection/>
    </xf>
    <xf numFmtId="170" fontId="11" fillId="0" borderId="11" xfId="46" applyNumberFormat="1" applyFont="1" applyFill="1" applyBorder="1" applyAlignment="1" applyProtection="1">
      <alignment/>
      <protection/>
    </xf>
    <xf numFmtId="170" fontId="2" fillId="33" borderId="13" xfId="46" applyNumberFormat="1" applyFont="1" applyFill="1" applyBorder="1" applyAlignment="1" applyProtection="1">
      <alignment/>
      <protection/>
    </xf>
    <xf numFmtId="170" fontId="11" fillId="33" borderId="13" xfId="46" applyNumberFormat="1" applyFont="1" applyFill="1" applyBorder="1" applyAlignment="1" applyProtection="1">
      <alignment/>
      <protection/>
    </xf>
    <xf numFmtId="170" fontId="2" fillId="34" borderId="14" xfId="0" applyNumberFormat="1" applyFont="1" applyFill="1" applyBorder="1" applyAlignment="1">
      <alignment/>
    </xf>
    <xf numFmtId="170" fontId="11" fillId="37" borderId="12" xfId="46" applyNumberFormat="1" applyFont="1" applyFill="1" applyBorder="1" applyAlignment="1" applyProtection="1">
      <alignment/>
      <protection/>
    </xf>
    <xf numFmtId="170" fontId="2" fillId="0" borderId="0" xfId="0" applyNumberFormat="1" applyFont="1" applyAlignment="1">
      <alignment/>
    </xf>
    <xf numFmtId="168" fontId="0" fillId="0" borderId="0" xfId="47" applyFont="1" applyFill="1" applyBorder="1" applyAlignment="1" applyProtection="1">
      <alignment/>
      <protection/>
    </xf>
    <xf numFmtId="165" fontId="0" fillId="0" borderId="0" xfId="46" applyFont="1" applyFill="1" applyBorder="1" applyAlignment="1" applyProtection="1">
      <alignment/>
      <protection/>
    </xf>
    <xf numFmtId="165" fontId="0" fillId="0" borderId="0" xfId="46" applyFont="1" applyFill="1" applyBorder="1" applyAlignment="1" applyProtection="1">
      <alignment horizontal="center" wrapText="1"/>
      <protection/>
    </xf>
    <xf numFmtId="165" fontId="0" fillId="0" borderId="0" xfId="46" applyFont="1" applyAlignment="1">
      <alignment/>
    </xf>
    <xf numFmtId="165" fontId="0" fillId="37" borderId="22" xfId="46" applyFont="1" applyFill="1" applyBorder="1" applyAlignment="1" applyProtection="1">
      <alignment/>
      <protection/>
    </xf>
    <xf numFmtId="170" fontId="0" fillId="0" borderId="0" xfId="47" applyNumberFormat="1" applyFont="1" applyFill="1" applyBorder="1" applyAlignment="1" applyProtection="1">
      <alignment/>
      <protection/>
    </xf>
    <xf numFmtId="170" fontId="14" fillId="0" borderId="0" xfId="0" applyNumberFormat="1" applyFont="1" applyBorder="1" applyAlignment="1">
      <alignment horizontal="center"/>
    </xf>
    <xf numFmtId="170" fontId="4" fillId="0" borderId="17" xfId="0" applyNumberFormat="1" applyFont="1" applyBorder="1" applyAlignment="1">
      <alignment horizontal="center"/>
    </xf>
    <xf numFmtId="170" fontId="1" fillId="0" borderId="17" xfId="0" applyNumberFormat="1" applyFont="1" applyFill="1" applyBorder="1" applyAlignment="1">
      <alignment horizontal="right"/>
    </xf>
    <xf numFmtId="170" fontId="6" fillId="0" borderId="17" xfId="0" applyNumberFormat="1" applyFont="1" applyFill="1" applyBorder="1" applyAlignment="1">
      <alignment horizontal="right"/>
    </xf>
    <xf numFmtId="170" fontId="17" fillId="0" borderId="17" xfId="0" applyNumberFormat="1" applyFont="1" applyBorder="1" applyAlignment="1">
      <alignment/>
    </xf>
    <xf numFmtId="170" fontId="15" fillId="0" borderId="17" xfId="0" applyNumberFormat="1" applyFont="1" applyBorder="1" applyAlignment="1">
      <alignment/>
    </xf>
    <xf numFmtId="170" fontId="6" fillId="36" borderId="17" xfId="0" applyNumberFormat="1" applyFont="1" applyFill="1" applyBorder="1" applyAlignment="1">
      <alignment horizontal="right"/>
    </xf>
    <xf numFmtId="170" fontId="18" fillId="0" borderId="17" xfId="0" applyNumberFormat="1" applyFont="1" applyBorder="1" applyAlignment="1">
      <alignment/>
    </xf>
    <xf numFmtId="170" fontId="6" fillId="37" borderId="17" xfId="0" applyNumberFormat="1" applyFont="1" applyFill="1" applyBorder="1" applyAlignment="1">
      <alignment horizontal="right"/>
    </xf>
    <xf numFmtId="170" fontId="1" fillId="0" borderId="17" xfId="0" applyNumberFormat="1" applyFont="1" applyBorder="1" applyAlignment="1">
      <alignment/>
    </xf>
    <xf numFmtId="170" fontId="0" fillId="0" borderId="17" xfId="46" applyNumberFormat="1" applyFont="1" applyFill="1" applyBorder="1" applyAlignment="1" applyProtection="1">
      <alignment/>
      <protection/>
    </xf>
    <xf numFmtId="170" fontId="0" fillId="37" borderId="19" xfId="46" applyNumberFormat="1" applyFont="1" applyFill="1" applyBorder="1" applyAlignment="1" applyProtection="1">
      <alignment/>
      <protection/>
    </xf>
    <xf numFmtId="170" fontId="0" fillId="0" borderId="0" xfId="46" applyNumberFormat="1" applyFont="1" applyFill="1" applyBorder="1" applyAlignment="1" applyProtection="1">
      <alignment/>
      <protection/>
    </xf>
    <xf numFmtId="170" fontId="0" fillId="0" borderId="0" xfId="0" applyNumberFormat="1" applyAlignment="1">
      <alignment/>
    </xf>
    <xf numFmtId="170" fontId="0" fillId="0" borderId="17" xfId="0" applyNumberFormat="1" applyBorder="1" applyAlignment="1">
      <alignment/>
    </xf>
    <xf numFmtId="0" fontId="9" fillId="0" borderId="19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46" applyNumberFormat="1" applyFont="1" applyFill="1" applyBorder="1" applyAlignment="1" applyProtection="1">
      <alignment horizontal="center"/>
      <protection/>
    </xf>
    <xf numFmtId="43" fontId="0" fillId="0" borderId="23" xfId="0" applyNumberFormat="1" applyBorder="1" applyAlignment="1">
      <alignment/>
    </xf>
    <xf numFmtId="0" fontId="0" fillId="0" borderId="23" xfId="0" applyFill="1" applyBorder="1" applyAlignment="1">
      <alignment/>
    </xf>
    <xf numFmtId="165" fontId="0" fillId="0" borderId="23" xfId="0" applyNumberFormat="1" applyBorder="1" applyAlignment="1">
      <alignment/>
    </xf>
    <xf numFmtId="43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5" fillId="0" borderId="24" xfId="0" applyNumberFormat="1" applyFont="1" applyBorder="1" applyAlignment="1">
      <alignment horizontal="center"/>
    </xf>
    <xf numFmtId="14" fontId="11" fillId="0" borderId="25" xfId="0" applyNumberFormat="1" applyFont="1" applyBorder="1" applyAlignment="1">
      <alignment horizontal="center"/>
    </xf>
    <xf numFmtId="14" fontId="11" fillId="0" borderId="26" xfId="0" applyNumberFormat="1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5" fillId="0" borderId="16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30" xfId="0" applyFont="1" applyFill="1" applyBorder="1" applyAlignment="1">
      <alignment horizontal="left"/>
    </xf>
    <xf numFmtId="0" fontId="15" fillId="36" borderId="16" xfId="0" applyFont="1" applyFill="1" applyBorder="1" applyAlignment="1">
      <alignment horizontal="left"/>
    </xf>
    <xf numFmtId="0" fontId="15" fillId="36" borderId="0" xfId="0" applyFont="1" applyFill="1" applyBorder="1" applyAlignment="1">
      <alignment horizontal="left"/>
    </xf>
    <xf numFmtId="0" fontId="15" fillId="36" borderId="30" xfId="0" applyFont="1" applyFill="1" applyBorder="1" applyAlignment="1">
      <alignment horizontal="left"/>
    </xf>
    <xf numFmtId="0" fontId="15" fillId="37" borderId="16" xfId="0" applyFont="1" applyFill="1" applyBorder="1" applyAlignment="1">
      <alignment horizontal="left"/>
    </xf>
    <xf numFmtId="0" fontId="15" fillId="37" borderId="0" xfId="0" applyFont="1" applyFill="1" applyBorder="1" applyAlignment="1">
      <alignment horizontal="left"/>
    </xf>
    <xf numFmtId="0" fontId="15" fillId="37" borderId="30" xfId="0" applyFont="1" applyFill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37" borderId="32" xfId="0" applyFont="1" applyFill="1" applyBorder="1" applyAlignment="1">
      <alignment horizontal="left"/>
    </xf>
    <xf numFmtId="0" fontId="15" fillId="37" borderId="33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4" fontId="5" fillId="0" borderId="37" xfId="0" applyNumberFormat="1" applyFont="1" applyBorder="1" applyAlignment="1">
      <alignment horizontal="center"/>
    </xf>
    <xf numFmtId="0" fontId="6" fillId="0" borderId="38" xfId="0" applyFont="1" applyBorder="1" applyAlignment="1">
      <alignment/>
    </xf>
    <xf numFmtId="170" fontId="8" fillId="0" borderId="39" xfId="0" applyNumberFormat="1" applyFont="1" applyBorder="1" applyAlignment="1">
      <alignment horizontal="center"/>
    </xf>
    <xf numFmtId="0" fontId="7" fillId="0" borderId="38" xfId="0" applyFont="1" applyBorder="1" applyAlignment="1">
      <alignment/>
    </xf>
    <xf numFmtId="170" fontId="2" fillId="0" borderId="39" xfId="46" applyNumberFormat="1" applyFont="1" applyFill="1" applyBorder="1" applyAlignment="1" applyProtection="1">
      <alignment/>
      <protection/>
    </xf>
    <xf numFmtId="170" fontId="11" fillId="0" borderId="37" xfId="46" applyNumberFormat="1" applyFont="1" applyFill="1" applyBorder="1" applyAlignment="1" applyProtection="1">
      <alignment/>
      <protection/>
    </xf>
    <xf numFmtId="170" fontId="2" fillId="0" borderId="39" xfId="46" applyNumberFormat="1" applyFont="1" applyFill="1" applyBorder="1" applyAlignment="1" applyProtection="1">
      <alignment horizontal="center"/>
      <protection/>
    </xf>
    <xf numFmtId="170" fontId="2" fillId="37" borderId="37" xfId="46" applyNumberFormat="1" applyFont="1" applyFill="1" applyBorder="1" applyAlignment="1" applyProtection="1">
      <alignment/>
      <protection/>
    </xf>
    <xf numFmtId="170" fontId="2" fillId="0" borderId="39" xfId="0" applyNumberFormat="1" applyFont="1" applyBorder="1" applyAlignment="1">
      <alignment/>
    </xf>
    <xf numFmtId="0" fontId="11" fillId="0" borderId="38" xfId="0" applyFont="1" applyBorder="1" applyAlignment="1">
      <alignment horizontal="center"/>
    </xf>
    <xf numFmtId="14" fontId="5" fillId="0" borderId="40" xfId="0" applyNumberFormat="1" applyFont="1" applyBorder="1" applyAlignment="1">
      <alignment horizontal="center"/>
    </xf>
    <xf numFmtId="170" fontId="11" fillId="0" borderId="39" xfId="46" applyNumberFormat="1" applyFont="1" applyFill="1" applyBorder="1" applyAlignment="1" applyProtection="1">
      <alignment/>
      <protection/>
    </xf>
    <xf numFmtId="170" fontId="11" fillId="33" borderId="41" xfId="46" applyNumberFormat="1" applyFont="1" applyFill="1" applyBorder="1" applyAlignment="1" applyProtection="1">
      <alignment/>
      <protection/>
    </xf>
    <xf numFmtId="170" fontId="2" fillId="0" borderId="39" xfId="46" applyNumberFormat="1" applyFont="1" applyBorder="1" applyAlignment="1">
      <alignment/>
    </xf>
    <xf numFmtId="0" fontId="7" fillId="0" borderId="42" xfId="0" applyFont="1" applyBorder="1" applyAlignment="1">
      <alignment/>
    </xf>
    <xf numFmtId="170" fontId="2" fillId="34" borderId="43" xfId="0" applyNumberFormat="1" applyFont="1" applyFill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14" fontId="5" fillId="0" borderId="46" xfId="0" applyNumberFormat="1" applyFont="1" applyBorder="1" applyAlignment="1">
      <alignment horizontal="center"/>
    </xf>
    <xf numFmtId="14" fontId="5" fillId="0" borderId="47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10" fillId="37" borderId="14" xfId="0" applyFont="1" applyFill="1" applyBorder="1" applyAlignment="1">
      <alignment wrapText="1"/>
    </xf>
    <xf numFmtId="4" fontId="2" fillId="37" borderId="14" xfId="0" applyNumberFormat="1" applyFont="1" applyFill="1" applyBorder="1" applyAlignment="1">
      <alignment/>
    </xf>
    <xf numFmtId="170" fontId="2" fillId="37" borderId="14" xfId="46" applyNumberFormat="1" applyFont="1" applyFill="1" applyBorder="1" applyAlignment="1" applyProtection="1">
      <alignment/>
      <protection/>
    </xf>
    <xf numFmtId="170" fontId="2" fillId="37" borderId="43" xfId="46" applyNumberFormat="1" applyFont="1" applyFill="1" applyBorder="1" applyAlignment="1" applyProtection="1">
      <alignment/>
      <protection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170" fontId="11" fillId="37" borderId="37" xfId="46" applyNumberFormat="1" applyFont="1" applyFill="1" applyBorder="1" applyAlignment="1" applyProtection="1">
      <alignment/>
      <protection/>
    </xf>
    <xf numFmtId="170" fontId="2" fillId="0" borderId="37" xfId="46" applyNumberFormat="1" applyFont="1" applyFill="1" applyBorder="1" applyAlignment="1" applyProtection="1">
      <alignment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11" fillId="33" borderId="16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1" fillId="33" borderId="52" xfId="0" applyFont="1" applyFill="1" applyBorder="1" applyAlignment="1">
      <alignment horizontal="left"/>
    </xf>
    <xf numFmtId="0" fontId="7" fillId="34" borderId="54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7" fillId="34" borderId="55" xfId="0" applyFont="1" applyFill="1" applyBorder="1" applyAlignment="1">
      <alignment horizontal="left"/>
    </xf>
    <xf numFmtId="0" fontId="7" fillId="37" borderId="25" xfId="0" applyFont="1" applyFill="1" applyBorder="1" applyAlignment="1">
      <alignment horizontal="left"/>
    </xf>
    <xf numFmtId="0" fontId="7" fillId="37" borderId="53" xfId="0" applyFont="1" applyFill="1" applyBorder="1" applyAlignment="1">
      <alignment horizontal="left"/>
    </xf>
    <xf numFmtId="0" fontId="7" fillId="37" borderId="26" xfId="0" applyFont="1" applyFill="1" applyBorder="1" applyAlignment="1">
      <alignment horizontal="left"/>
    </xf>
    <xf numFmtId="0" fontId="11" fillId="33" borderId="56" xfId="0" applyFont="1" applyFill="1" applyBorder="1" applyAlignment="1">
      <alignment horizontal="left"/>
    </xf>
    <xf numFmtId="0" fontId="11" fillId="33" borderId="57" xfId="0" applyFont="1" applyFill="1" applyBorder="1" applyAlignment="1">
      <alignment horizontal="left"/>
    </xf>
    <xf numFmtId="0" fontId="11" fillId="33" borderId="58" xfId="0" applyFont="1" applyFill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7"/>
  <sheetViews>
    <sheetView zoomScalePageLayoutView="0" workbookViewId="0" topLeftCell="A122">
      <selection activeCell="D153" sqref="D153"/>
    </sheetView>
  </sheetViews>
  <sheetFormatPr defaultColWidth="9.140625" defaultRowHeight="12.75"/>
  <cols>
    <col min="1" max="1" width="3.140625" style="1" customWidth="1"/>
    <col min="2" max="2" width="2.7109375" style="1" customWidth="1"/>
    <col min="3" max="3" width="3.140625" style="1" customWidth="1"/>
    <col min="4" max="4" width="33.28125" style="2" customWidth="1"/>
    <col min="5" max="5" width="3.140625" style="1" customWidth="1"/>
    <col min="6" max="6" width="13.140625" style="3" customWidth="1"/>
    <col min="7" max="7" width="13.00390625" style="1" customWidth="1"/>
    <col min="8" max="8" width="2.00390625" style="1" customWidth="1"/>
    <col min="9" max="9" width="13.28125" style="1" customWidth="1"/>
    <col min="10" max="10" width="13.140625" style="1" customWidth="1"/>
    <col min="11" max="11" width="9.8515625" style="1" bestFit="1" customWidth="1"/>
    <col min="12" max="12" width="12.8515625" style="1" bestFit="1" customWidth="1"/>
    <col min="13" max="13" width="12.8515625" style="122" bestFit="1" customWidth="1"/>
    <col min="14" max="16384" width="9.140625" style="1" customWidth="1"/>
  </cols>
  <sheetData>
    <row r="1" spans="1:12" ht="21">
      <c r="A1" s="180" t="s">
        <v>228</v>
      </c>
      <c r="B1" s="180"/>
      <c r="C1" s="180"/>
      <c r="D1" s="180"/>
      <c r="E1" s="180"/>
      <c r="F1" s="180"/>
      <c r="G1" s="180"/>
      <c r="H1" s="180"/>
      <c r="I1" s="180"/>
      <c r="J1" s="180"/>
      <c r="L1" s="1" t="s">
        <v>205</v>
      </c>
    </row>
    <row r="2" spans="1:10" ht="21">
      <c r="A2" s="121"/>
      <c r="B2" s="121"/>
      <c r="C2" s="121"/>
      <c r="D2" s="121"/>
      <c r="E2" s="121"/>
      <c r="F2" s="121"/>
      <c r="G2" s="121"/>
      <c r="H2" s="121"/>
      <c r="I2" s="121"/>
      <c r="J2" s="121"/>
    </row>
    <row r="3" spans="1:10" ht="21">
      <c r="A3" s="121"/>
      <c r="B3" s="121"/>
      <c r="C3" s="121"/>
      <c r="D3" s="121"/>
      <c r="E3" s="121"/>
      <c r="F3" s="121"/>
      <c r="G3" s="121"/>
      <c r="H3" s="121"/>
      <c r="I3" s="121"/>
      <c r="J3" s="121"/>
    </row>
    <row r="4" spans="1:10" ht="21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8" ht="15">
      <c r="A5" s="4"/>
      <c r="B5" s="4"/>
      <c r="C5" s="4"/>
      <c r="D5" s="4"/>
      <c r="E5" s="4"/>
      <c r="F5" s="4"/>
      <c r="G5" s="4"/>
      <c r="H5" s="4"/>
    </row>
    <row r="6" spans="1:10" ht="15">
      <c r="A6" s="181" t="s">
        <v>0</v>
      </c>
      <c r="B6" s="181"/>
      <c r="C6" s="181"/>
      <c r="D6" s="181"/>
      <c r="E6" s="181"/>
      <c r="F6" s="181"/>
      <c r="G6" s="181"/>
      <c r="H6" s="181"/>
      <c r="I6" s="181"/>
      <c r="J6" s="181"/>
    </row>
    <row r="7" spans="1:13" s="16" customFormat="1" ht="12.75">
      <c r="A7" s="17"/>
      <c r="B7" s="17"/>
      <c r="C7" s="17"/>
      <c r="D7" s="17"/>
      <c r="E7" s="17"/>
      <c r="F7" s="182">
        <v>43100</v>
      </c>
      <c r="G7" s="182"/>
      <c r="H7" s="17"/>
      <c r="I7" s="182">
        <v>42735</v>
      </c>
      <c r="J7" s="182"/>
      <c r="L7" s="1"/>
      <c r="M7" s="122"/>
    </row>
    <row r="8" spans="1:10" ht="11.25">
      <c r="A8" s="18"/>
      <c r="B8" s="18"/>
      <c r="C8" s="18"/>
      <c r="D8" s="18"/>
      <c r="E8" s="19"/>
      <c r="F8" s="20"/>
      <c r="G8" s="21"/>
      <c r="H8" s="21"/>
      <c r="I8" s="20"/>
      <c r="J8" s="21"/>
    </row>
    <row r="9" spans="1:13" s="16" customFormat="1" ht="12.75">
      <c r="A9" s="22" t="s">
        <v>1</v>
      </c>
      <c r="B9" s="23"/>
      <c r="C9" s="23"/>
      <c r="D9" s="24"/>
      <c r="E9" s="23"/>
      <c r="F9" s="25"/>
      <c r="G9" s="25"/>
      <c r="H9" s="25"/>
      <c r="I9" s="25"/>
      <c r="J9" s="25"/>
      <c r="L9" s="1"/>
      <c r="M9" s="122"/>
    </row>
    <row r="10" spans="1:10" ht="11.25">
      <c r="A10" s="22"/>
      <c r="B10" s="23"/>
      <c r="C10" s="23">
        <v>1</v>
      </c>
      <c r="D10" s="24" t="s">
        <v>2</v>
      </c>
      <c r="E10" s="23"/>
      <c r="F10" s="25"/>
      <c r="G10" s="25">
        <v>0</v>
      </c>
      <c r="H10" s="25"/>
      <c r="I10" s="25"/>
      <c r="J10" s="25">
        <v>0</v>
      </c>
    </row>
    <row r="11" spans="1:10" ht="11.25">
      <c r="A11" s="22"/>
      <c r="B11" s="23"/>
      <c r="C11" s="23">
        <v>2</v>
      </c>
      <c r="D11" s="24" t="s">
        <v>3</v>
      </c>
      <c r="E11" s="23"/>
      <c r="F11" s="25"/>
      <c r="G11" s="25">
        <v>94869.68</v>
      </c>
      <c r="H11" s="25"/>
      <c r="I11" s="25"/>
      <c r="J11" s="25">
        <v>498370.65</v>
      </c>
    </row>
    <row r="12" spans="1:10" ht="11.25">
      <c r="A12" s="22"/>
      <c r="B12" s="23"/>
      <c r="C12" s="23">
        <v>3</v>
      </c>
      <c r="D12" s="24" t="s">
        <v>4</v>
      </c>
      <c r="E12" s="23"/>
      <c r="F12" s="25"/>
      <c r="G12" s="25">
        <v>0</v>
      </c>
      <c r="H12" s="25"/>
      <c r="I12" s="25"/>
      <c r="J12" s="25">
        <v>0</v>
      </c>
    </row>
    <row r="13" spans="1:10" ht="12">
      <c r="A13" s="22"/>
      <c r="B13" s="26" t="s">
        <v>172</v>
      </c>
      <c r="C13" s="27"/>
      <c r="D13" s="28"/>
      <c r="E13" s="27"/>
      <c r="F13" s="29"/>
      <c r="G13" s="30">
        <f>SUM(G10:G12)</f>
        <v>94869.68</v>
      </c>
      <c r="H13" s="29"/>
      <c r="I13" s="29"/>
      <c r="J13" s="30">
        <f>SUM(J10:J12)</f>
        <v>498370.65</v>
      </c>
    </row>
    <row r="14" spans="1:10" ht="11.25">
      <c r="A14" s="22"/>
      <c r="B14" s="23"/>
      <c r="C14" s="23"/>
      <c r="D14" s="24"/>
      <c r="E14" s="23"/>
      <c r="F14" s="25"/>
      <c r="G14" s="25"/>
      <c r="H14" s="25"/>
      <c r="I14" s="25"/>
      <c r="J14" s="25"/>
    </row>
    <row r="15" spans="1:10" ht="11.25">
      <c r="A15" s="22" t="s">
        <v>5</v>
      </c>
      <c r="B15" s="23"/>
      <c r="C15" s="23"/>
      <c r="D15" s="24"/>
      <c r="E15" s="23"/>
      <c r="F15" s="25"/>
      <c r="G15" s="25"/>
      <c r="H15" s="25"/>
      <c r="I15" s="25"/>
      <c r="J15" s="25"/>
    </row>
    <row r="16" spans="1:10" ht="11.25">
      <c r="A16" s="22"/>
      <c r="B16" s="23"/>
      <c r="C16" s="23"/>
      <c r="D16" s="24"/>
      <c r="E16" s="23"/>
      <c r="F16" s="25"/>
      <c r="G16" s="25"/>
      <c r="H16" s="25"/>
      <c r="I16" s="25"/>
      <c r="J16" s="25"/>
    </row>
    <row r="17" spans="1:10" ht="11.25">
      <c r="A17" s="22"/>
      <c r="B17" s="22" t="s">
        <v>6</v>
      </c>
      <c r="C17" s="31"/>
      <c r="D17" s="32" t="s">
        <v>7</v>
      </c>
      <c r="E17" s="23"/>
      <c r="F17" s="33"/>
      <c r="G17" s="33"/>
      <c r="H17" s="33"/>
      <c r="I17" s="33"/>
      <c r="J17" s="33"/>
    </row>
    <row r="18" spans="1:10" ht="11.25">
      <c r="A18" s="22"/>
      <c r="B18" s="31"/>
      <c r="C18" s="34">
        <v>1</v>
      </c>
      <c r="D18" s="24" t="s">
        <v>8</v>
      </c>
      <c r="E18" s="35"/>
      <c r="F18" s="25"/>
      <c r="G18" s="25">
        <v>0</v>
      </c>
      <c r="H18" s="25"/>
      <c r="I18" s="25"/>
      <c r="J18" s="25">
        <v>0</v>
      </c>
    </row>
    <row r="19" spans="1:10" ht="11.25">
      <c r="A19" s="22"/>
      <c r="B19" s="31"/>
      <c r="C19" s="34">
        <v>2</v>
      </c>
      <c r="D19" s="24" t="s">
        <v>9</v>
      </c>
      <c r="E19" s="35"/>
      <c r="F19" s="25"/>
      <c r="G19" s="25">
        <v>0</v>
      </c>
      <c r="H19" s="25"/>
      <c r="I19" s="25"/>
      <c r="J19" s="25">
        <v>0</v>
      </c>
    </row>
    <row r="20" spans="1:10" ht="11.25">
      <c r="A20" s="22"/>
      <c r="B20" s="31"/>
      <c r="C20" s="34">
        <v>3</v>
      </c>
      <c r="D20" s="24" t="s">
        <v>10</v>
      </c>
      <c r="E20" s="35"/>
      <c r="F20" s="25"/>
      <c r="G20" s="25">
        <f>59265.79-55661.9</f>
        <v>3603.8899999999994</v>
      </c>
      <c r="H20" s="25"/>
      <c r="I20" s="25"/>
      <c r="J20" s="25">
        <f>57411.38-54219.56</f>
        <v>3191.8199999999997</v>
      </c>
    </row>
    <row r="21" spans="1:10" ht="11.25">
      <c r="A21" s="22"/>
      <c r="B21" s="31"/>
      <c r="C21" s="34">
        <v>5</v>
      </c>
      <c r="D21" s="24" t="s">
        <v>11</v>
      </c>
      <c r="E21" s="35"/>
      <c r="F21" s="25"/>
      <c r="G21" s="25">
        <f>63133.58-63133.58</f>
        <v>0</v>
      </c>
      <c r="H21" s="25"/>
      <c r="I21" s="25"/>
      <c r="J21" s="25">
        <f>63133.58-63133.58</f>
        <v>0</v>
      </c>
    </row>
    <row r="22" spans="1:10" ht="11.25">
      <c r="A22" s="22"/>
      <c r="B22" s="31"/>
      <c r="C22" s="34">
        <v>7</v>
      </c>
      <c r="D22" s="24" t="s">
        <v>12</v>
      </c>
      <c r="E22" s="35"/>
      <c r="F22" s="25"/>
      <c r="G22" s="25">
        <v>0</v>
      </c>
      <c r="H22" s="25"/>
      <c r="I22" s="25"/>
      <c r="J22" s="25">
        <v>0</v>
      </c>
    </row>
    <row r="23" spans="1:10" ht="11.25">
      <c r="A23" s="22"/>
      <c r="B23" s="31"/>
      <c r="C23" s="34"/>
      <c r="D23" s="112" t="s">
        <v>166</v>
      </c>
      <c r="E23" s="113"/>
      <c r="F23" s="114"/>
      <c r="G23" s="114">
        <f>SUM(G18:G22)</f>
        <v>3603.8899999999994</v>
      </c>
      <c r="H23" s="114"/>
      <c r="I23" s="114"/>
      <c r="J23" s="114">
        <f>SUM(J18:J22)</f>
        <v>3191.8199999999997</v>
      </c>
    </row>
    <row r="24" spans="1:10" ht="11.25">
      <c r="A24" s="22"/>
      <c r="B24" s="31"/>
      <c r="C24" s="34"/>
      <c r="D24" s="36"/>
      <c r="E24" s="35"/>
      <c r="F24" s="25"/>
      <c r="G24" s="25"/>
      <c r="H24" s="25"/>
      <c r="I24" s="25"/>
      <c r="J24" s="25"/>
    </row>
    <row r="25" spans="1:10" ht="11.25">
      <c r="A25" s="22"/>
      <c r="B25" s="22" t="s">
        <v>13</v>
      </c>
      <c r="C25" s="37"/>
      <c r="D25" s="32" t="s">
        <v>14</v>
      </c>
      <c r="E25" s="35"/>
      <c r="F25" s="25"/>
      <c r="G25" s="25"/>
      <c r="H25" s="25"/>
      <c r="I25" s="25"/>
      <c r="J25" s="25"/>
    </row>
    <row r="26" spans="1:10" ht="11.25">
      <c r="A26" s="22"/>
      <c r="B26" s="31"/>
      <c r="C26" s="34">
        <v>3</v>
      </c>
      <c r="D26" s="24" t="s">
        <v>15</v>
      </c>
      <c r="E26" s="35"/>
      <c r="F26" s="25">
        <v>4783423.83</v>
      </c>
      <c r="G26" s="25">
        <f>+F26-F27</f>
        <v>3819564.81</v>
      </c>
      <c r="H26" s="25"/>
      <c r="I26" s="25">
        <v>4659613.98</v>
      </c>
      <c r="J26" s="25">
        <f>+I26-I27</f>
        <v>3837400.5500000003</v>
      </c>
    </row>
    <row r="27" spans="1:10" ht="11.25">
      <c r="A27" s="22"/>
      <c r="B27" s="31"/>
      <c r="C27" s="34"/>
      <c r="D27" s="38" t="s">
        <v>16</v>
      </c>
      <c r="E27" s="35"/>
      <c r="F27" s="39">
        <v>963859.02</v>
      </c>
      <c r="G27" s="25"/>
      <c r="H27" s="25"/>
      <c r="I27" s="39">
        <v>822213.43</v>
      </c>
      <c r="J27" s="25"/>
    </row>
    <row r="28" spans="1:10" ht="11.25">
      <c r="A28" s="22"/>
      <c r="B28" s="31"/>
      <c r="C28" s="34">
        <v>7</v>
      </c>
      <c r="D28" s="24" t="s">
        <v>17</v>
      </c>
      <c r="E28" s="35"/>
      <c r="F28" s="25">
        <v>146973.61</v>
      </c>
      <c r="G28" s="25">
        <f>+F28-F29</f>
        <v>28325.469999999987</v>
      </c>
      <c r="H28" s="25"/>
      <c r="I28" s="25">
        <v>144076.35</v>
      </c>
      <c r="J28" s="25">
        <f>+I28-I29</f>
        <v>33303.69</v>
      </c>
    </row>
    <row r="29" spans="1:10" ht="11.25">
      <c r="A29" s="22"/>
      <c r="B29" s="31"/>
      <c r="C29" s="34"/>
      <c r="D29" s="38" t="s">
        <v>16</v>
      </c>
      <c r="E29" s="35"/>
      <c r="F29" s="39">
        <v>118648.14</v>
      </c>
      <c r="G29" s="25"/>
      <c r="H29" s="25"/>
      <c r="I29" s="39">
        <v>110772.66</v>
      </c>
      <c r="J29" s="25"/>
    </row>
    <row r="30" spans="1:10" ht="11.25">
      <c r="A30" s="22"/>
      <c r="B30" s="31"/>
      <c r="C30" s="34">
        <v>8</v>
      </c>
      <c r="D30" s="24" t="s">
        <v>18</v>
      </c>
      <c r="E30" s="35"/>
      <c r="F30" s="25">
        <v>281655.06</v>
      </c>
      <c r="G30" s="25">
        <f>+F30-F31</f>
        <v>34299.53</v>
      </c>
      <c r="H30" s="25"/>
      <c r="I30" s="25">
        <v>273329.55</v>
      </c>
      <c r="J30" s="25">
        <f>+I30-I31</f>
        <v>36054.78</v>
      </c>
    </row>
    <row r="31" spans="1:10" ht="11.25">
      <c r="A31" s="22"/>
      <c r="B31" s="31"/>
      <c r="C31" s="34"/>
      <c r="D31" s="38" t="s">
        <v>16</v>
      </c>
      <c r="E31" s="35"/>
      <c r="F31" s="39">
        <v>247355.53</v>
      </c>
      <c r="G31" s="25"/>
      <c r="H31" s="25"/>
      <c r="I31" s="39">
        <v>237274.77</v>
      </c>
      <c r="J31" s="25"/>
    </row>
    <row r="32" spans="1:10" ht="11.25">
      <c r="A32" s="22"/>
      <c r="B32" s="31"/>
      <c r="C32" s="34">
        <v>9</v>
      </c>
      <c r="D32" s="24" t="s">
        <v>19</v>
      </c>
      <c r="E32" s="35"/>
      <c r="F32" s="25">
        <v>339450.4</v>
      </c>
      <c r="G32" s="25">
        <f>+F32-F33</f>
        <v>61262.22000000003</v>
      </c>
      <c r="H32" s="25"/>
      <c r="I32" s="25">
        <v>316325.3</v>
      </c>
      <c r="J32" s="25">
        <f>+I32-I33</f>
        <v>56856.23999999999</v>
      </c>
    </row>
    <row r="33" spans="1:10" ht="11.25">
      <c r="A33" s="22"/>
      <c r="B33" s="31"/>
      <c r="C33" s="34"/>
      <c r="D33" s="38" t="s">
        <v>16</v>
      </c>
      <c r="E33" s="35"/>
      <c r="F33" s="39">
        <f>278186.16+2.02</f>
        <v>278188.18</v>
      </c>
      <c r="G33" s="25"/>
      <c r="H33" s="25"/>
      <c r="I33" s="39">
        <v>259469.06</v>
      </c>
      <c r="J33" s="25"/>
    </row>
    <row r="34" spans="1:12" ht="22.5">
      <c r="A34" s="22"/>
      <c r="B34" s="31"/>
      <c r="C34" s="34">
        <v>11</v>
      </c>
      <c r="D34" s="24" t="s">
        <v>20</v>
      </c>
      <c r="E34" s="35"/>
      <c r="F34" s="25">
        <f>180684.25+3338.23</f>
        <v>184022.48</v>
      </c>
      <c r="G34" s="25">
        <f>+F34-F35</f>
        <v>19452.829999999987</v>
      </c>
      <c r="H34" s="25"/>
      <c r="I34" s="25">
        <f>170789.03+3338.23</f>
        <v>174127.26</v>
      </c>
      <c r="J34" s="25">
        <f>+I34-I35</f>
        <v>18082.089999999997</v>
      </c>
      <c r="L34" s="120"/>
    </row>
    <row r="35" spans="1:10" ht="11.25">
      <c r="A35" s="22"/>
      <c r="B35" s="31"/>
      <c r="C35" s="34"/>
      <c r="D35" s="38" t="s">
        <v>16</v>
      </c>
      <c r="E35" s="35"/>
      <c r="F35" s="39">
        <f>161231.42+3338.23</f>
        <v>164569.65000000002</v>
      </c>
      <c r="G35" s="25"/>
      <c r="H35" s="25"/>
      <c r="I35" s="39">
        <f>152706.94+3338.23</f>
        <v>156045.17</v>
      </c>
      <c r="J35" s="25"/>
    </row>
    <row r="36" spans="1:10" ht="11.25">
      <c r="A36" s="22"/>
      <c r="B36" s="31"/>
      <c r="C36" s="34">
        <v>12</v>
      </c>
      <c r="D36" s="24" t="s">
        <v>21</v>
      </c>
      <c r="E36" s="35"/>
      <c r="F36" s="25">
        <f>97854.36+223193.12</f>
        <v>321047.48</v>
      </c>
      <c r="G36" s="25">
        <f>+F36-F37</f>
        <v>13890.880000000005</v>
      </c>
      <c r="H36" s="25"/>
      <c r="I36" s="25">
        <f>148002.36+223193.12</f>
        <v>371195.48</v>
      </c>
      <c r="J36" s="25">
        <f>+I36-I37</f>
        <v>20691.640000000014</v>
      </c>
    </row>
    <row r="37" spans="1:10" ht="11.25">
      <c r="A37" s="22"/>
      <c r="B37" s="31"/>
      <c r="C37" s="34"/>
      <c r="D37" s="38" t="s">
        <v>16</v>
      </c>
      <c r="E37" s="35"/>
      <c r="F37" s="39">
        <f>97076.61+210079.99</f>
        <v>307156.6</v>
      </c>
      <c r="G37" s="25"/>
      <c r="H37" s="25"/>
      <c r="I37" s="39">
        <f>145669.11+204834.73</f>
        <v>350503.83999999997</v>
      </c>
      <c r="J37" s="25"/>
    </row>
    <row r="38" spans="1:10" ht="11.25">
      <c r="A38" s="22"/>
      <c r="B38" s="31"/>
      <c r="C38" s="34">
        <v>13</v>
      </c>
      <c r="D38" s="24" t="s">
        <v>22</v>
      </c>
      <c r="E38" s="35"/>
      <c r="F38" s="25">
        <v>72812.37</v>
      </c>
      <c r="G38" s="25">
        <f>+F38-F39</f>
        <v>0</v>
      </c>
      <c r="H38" s="25"/>
      <c r="I38" s="25">
        <v>68904.26</v>
      </c>
      <c r="J38" s="25">
        <f>+I38-I39</f>
        <v>0</v>
      </c>
    </row>
    <row r="39" spans="1:10" ht="11.25">
      <c r="A39" s="22"/>
      <c r="B39" s="31"/>
      <c r="C39" s="34"/>
      <c r="D39" s="38" t="s">
        <v>16</v>
      </c>
      <c r="E39" s="35"/>
      <c r="F39" s="39">
        <f>72814.39-2.02</f>
        <v>72812.37</v>
      </c>
      <c r="G39" s="25"/>
      <c r="H39" s="25"/>
      <c r="I39" s="39">
        <v>68904.26</v>
      </c>
      <c r="J39" s="25"/>
    </row>
    <row r="40" spans="1:10" ht="11.25">
      <c r="A40" s="22"/>
      <c r="B40" s="31"/>
      <c r="C40" s="34">
        <v>14</v>
      </c>
      <c r="D40" s="24" t="s">
        <v>23</v>
      </c>
      <c r="E40" s="35"/>
      <c r="F40" s="25">
        <v>0</v>
      </c>
      <c r="G40" s="25">
        <f>+F40</f>
        <v>0</v>
      </c>
      <c r="H40" s="25"/>
      <c r="I40" s="25">
        <v>0</v>
      </c>
      <c r="J40" s="25">
        <f>+I40</f>
        <v>0</v>
      </c>
    </row>
    <row r="41" spans="1:10" ht="11.25">
      <c r="A41" s="22"/>
      <c r="B41" s="31"/>
      <c r="C41" s="34"/>
      <c r="D41" s="112" t="s">
        <v>167</v>
      </c>
      <c r="E41" s="113"/>
      <c r="F41" s="114"/>
      <c r="G41" s="114">
        <f>SUM(G26:G40)</f>
        <v>3976795.74</v>
      </c>
      <c r="H41" s="114"/>
      <c r="I41" s="114"/>
      <c r="J41" s="114">
        <f>SUM(J26:J40)</f>
        <v>4002388.9899999998</v>
      </c>
    </row>
    <row r="42" spans="1:10" ht="11.25">
      <c r="A42" s="22"/>
      <c r="B42" s="31"/>
      <c r="C42" s="34"/>
      <c r="D42" s="36"/>
      <c r="E42" s="35"/>
      <c r="F42" s="25"/>
      <c r="G42" s="25"/>
      <c r="H42" s="25"/>
      <c r="I42" s="25"/>
      <c r="J42" s="25"/>
    </row>
    <row r="43" spans="1:10" ht="11.25">
      <c r="A43" s="22"/>
      <c r="B43" s="22" t="s">
        <v>24</v>
      </c>
      <c r="C43" s="37"/>
      <c r="D43" s="32" t="s">
        <v>25</v>
      </c>
      <c r="E43" s="35"/>
      <c r="F43" s="25"/>
      <c r="G43" s="23"/>
      <c r="H43" s="23"/>
      <c r="I43" s="25"/>
      <c r="J43" s="23"/>
    </row>
    <row r="44" spans="1:10" ht="11.25">
      <c r="A44" s="22"/>
      <c r="B44" s="31"/>
      <c r="C44" s="34" t="s">
        <v>26</v>
      </c>
      <c r="D44" s="24" t="s">
        <v>27</v>
      </c>
      <c r="E44" s="35"/>
      <c r="F44" s="25"/>
      <c r="G44" s="25">
        <v>0</v>
      </c>
      <c r="H44" s="25"/>
      <c r="I44" s="25"/>
      <c r="J44" s="25">
        <v>0</v>
      </c>
    </row>
    <row r="45" spans="1:10" ht="11.25">
      <c r="A45" s="22"/>
      <c r="B45" s="31"/>
      <c r="C45" s="34" t="s">
        <v>28</v>
      </c>
      <c r="D45" s="24" t="s">
        <v>29</v>
      </c>
      <c r="E45" s="35"/>
      <c r="F45" s="25"/>
      <c r="G45" s="25">
        <v>0</v>
      </c>
      <c r="H45" s="25"/>
      <c r="I45" s="25"/>
      <c r="J45" s="25">
        <v>0</v>
      </c>
    </row>
    <row r="46" spans="1:10" ht="11.25">
      <c r="A46" s="22"/>
      <c r="B46" s="31"/>
      <c r="C46" s="34" t="s">
        <v>30</v>
      </c>
      <c r="D46" s="24" t="s">
        <v>31</v>
      </c>
      <c r="E46" s="35"/>
      <c r="F46" s="25"/>
      <c r="G46" s="25">
        <v>0</v>
      </c>
      <c r="H46" s="25"/>
      <c r="I46" s="25"/>
      <c r="J46" s="25">
        <v>0</v>
      </c>
    </row>
    <row r="47" spans="1:10" ht="11.25">
      <c r="A47" s="22"/>
      <c r="B47" s="31"/>
      <c r="C47" s="34" t="s">
        <v>32</v>
      </c>
      <c r="D47" s="24" t="s">
        <v>33</v>
      </c>
      <c r="E47" s="35"/>
      <c r="F47" s="25"/>
      <c r="G47" s="25">
        <v>0</v>
      </c>
      <c r="H47" s="25"/>
      <c r="I47" s="25"/>
      <c r="J47" s="25">
        <v>0</v>
      </c>
    </row>
    <row r="48" spans="1:10" ht="11.25">
      <c r="A48" s="22"/>
      <c r="B48" s="31"/>
      <c r="C48" s="23"/>
      <c r="D48" s="112" t="s">
        <v>168</v>
      </c>
      <c r="E48" s="113"/>
      <c r="F48" s="114"/>
      <c r="G48" s="114">
        <f>SUM(G44:G47)</f>
        <v>0</v>
      </c>
      <c r="H48" s="114"/>
      <c r="I48" s="114"/>
      <c r="J48" s="114">
        <f>SUM(J44:J47)</f>
        <v>0</v>
      </c>
    </row>
    <row r="49" spans="1:10" ht="11.25">
      <c r="A49" s="22"/>
      <c r="B49" s="31"/>
      <c r="C49" s="40"/>
      <c r="D49" s="36"/>
      <c r="E49" s="35"/>
      <c r="F49" s="25"/>
      <c r="G49" s="25"/>
      <c r="H49" s="25"/>
      <c r="I49" s="25"/>
      <c r="J49" s="25"/>
    </row>
    <row r="50" spans="1:13" ht="12">
      <c r="A50" s="22"/>
      <c r="B50" s="26" t="s">
        <v>173</v>
      </c>
      <c r="C50" s="27"/>
      <c r="D50" s="28"/>
      <c r="E50" s="41"/>
      <c r="F50" s="29"/>
      <c r="G50" s="30">
        <f>+G23+G41+G48</f>
        <v>3980399.6300000004</v>
      </c>
      <c r="H50" s="30"/>
      <c r="I50" s="29"/>
      <c r="J50" s="30">
        <f>+J23+J41+J48</f>
        <v>4005580.8099999996</v>
      </c>
      <c r="L50" s="122" t="s">
        <v>206</v>
      </c>
      <c r="M50" s="122">
        <f>4266308.27-105909.58-1354958.34</f>
        <v>2805440.3499999996</v>
      </c>
    </row>
    <row r="51" spans="1:10" ht="11.25">
      <c r="A51" s="22"/>
      <c r="B51" s="31"/>
      <c r="C51" s="23"/>
      <c r="D51" s="36"/>
      <c r="E51" s="35"/>
      <c r="F51" s="25"/>
      <c r="G51" s="25"/>
      <c r="H51" s="25"/>
      <c r="I51" s="25"/>
      <c r="J51" s="25"/>
    </row>
    <row r="52" spans="1:10" ht="11.25">
      <c r="A52" s="22" t="s">
        <v>34</v>
      </c>
      <c r="B52" s="31"/>
      <c r="C52" s="23"/>
      <c r="D52" s="36"/>
      <c r="E52" s="35"/>
      <c r="F52" s="25"/>
      <c r="G52" s="25"/>
      <c r="H52" s="25"/>
      <c r="I52" s="25"/>
      <c r="J52" s="25"/>
    </row>
    <row r="53" spans="1:10" ht="11.25">
      <c r="A53" s="22"/>
      <c r="B53" s="31"/>
      <c r="C53" s="23"/>
      <c r="D53" s="36"/>
      <c r="E53" s="35"/>
      <c r="F53" s="25"/>
      <c r="G53" s="25"/>
      <c r="H53" s="25"/>
      <c r="I53" s="25"/>
      <c r="J53" s="25"/>
    </row>
    <row r="54" spans="1:10" ht="11.25">
      <c r="A54" s="22"/>
      <c r="B54" s="22" t="s">
        <v>6</v>
      </c>
      <c r="C54" s="23"/>
      <c r="D54" s="42" t="s">
        <v>35</v>
      </c>
      <c r="E54" s="35"/>
      <c r="F54" s="25"/>
      <c r="G54" s="25"/>
      <c r="H54" s="25"/>
      <c r="I54" s="25"/>
      <c r="J54" s="25"/>
    </row>
    <row r="55" spans="1:10" ht="11.25">
      <c r="A55" s="22"/>
      <c r="B55" s="22"/>
      <c r="C55" s="34">
        <v>1</v>
      </c>
      <c r="D55" s="36" t="s">
        <v>36</v>
      </c>
      <c r="E55" s="35"/>
      <c r="F55" s="25">
        <f>11540.29+10325.08</f>
        <v>21865.370000000003</v>
      </c>
      <c r="G55" s="25">
        <f>+F55</f>
        <v>21865.370000000003</v>
      </c>
      <c r="H55" s="25"/>
      <c r="I55" s="25">
        <f>4145.4+15418.87</f>
        <v>19564.27</v>
      </c>
      <c r="J55" s="25">
        <f>+I55</f>
        <v>19564.27</v>
      </c>
    </row>
    <row r="56" spans="1:10" ht="11.25">
      <c r="A56" s="22"/>
      <c r="B56" s="22"/>
      <c r="C56" s="34">
        <v>2</v>
      </c>
      <c r="D56" s="36" t="s">
        <v>37</v>
      </c>
      <c r="E56" s="35"/>
      <c r="F56" s="25">
        <v>8047.99</v>
      </c>
      <c r="G56" s="25">
        <f>+F56</f>
        <v>8047.99</v>
      </c>
      <c r="H56" s="25"/>
      <c r="I56" s="25">
        <v>5149.43</v>
      </c>
      <c r="J56" s="25">
        <f>+I56</f>
        <v>5149.43</v>
      </c>
    </row>
    <row r="57" spans="1:13" ht="11.25">
      <c r="A57" s="22"/>
      <c r="B57" s="22"/>
      <c r="C57" s="34"/>
      <c r="D57" s="112" t="s">
        <v>169</v>
      </c>
      <c r="E57" s="113"/>
      <c r="F57" s="114"/>
      <c r="G57" s="114">
        <f>+G55+G56</f>
        <v>29913.36</v>
      </c>
      <c r="H57" s="114"/>
      <c r="I57" s="114"/>
      <c r="J57" s="114">
        <f>+J55+J56</f>
        <v>24713.7</v>
      </c>
      <c r="L57" s="1" t="s">
        <v>207</v>
      </c>
      <c r="M57" s="122">
        <v>23846.4</v>
      </c>
    </row>
    <row r="58" spans="1:10" ht="11.25">
      <c r="A58" s="22"/>
      <c r="B58" s="22"/>
      <c r="C58" s="34"/>
      <c r="D58" s="36"/>
      <c r="E58" s="35"/>
      <c r="F58" s="25"/>
      <c r="G58" s="25"/>
      <c r="H58" s="25"/>
      <c r="I58" s="25"/>
      <c r="J58" s="25"/>
    </row>
    <row r="59" spans="1:10" ht="11.25">
      <c r="A59" s="22"/>
      <c r="B59" s="22"/>
      <c r="C59" s="34"/>
      <c r="D59" s="36"/>
      <c r="E59" s="35"/>
      <c r="F59" s="25"/>
      <c r="G59" s="25"/>
      <c r="H59" s="25"/>
      <c r="I59" s="25"/>
      <c r="J59" s="25"/>
    </row>
    <row r="60" spans="1:10" ht="11.25">
      <c r="A60" s="22"/>
      <c r="B60" s="22"/>
      <c r="C60" s="34"/>
      <c r="D60" s="36"/>
      <c r="E60" s="35"/>
      <c r="F60" s="25"/>
      <c r="G60" s="25"/>
      <c r="H60" s="25"/>
      <c r="I60" s="25"/>
      <c r="J60" s="25"/>
    </row>
    <row r="61" spans="1:10" ht="11.25">
      <c r="A61" s="22"/>
      <c r="B61" s="22"/>
      <c r="C61" s="34"/>
      <c r="D61" s="36"/>
      <c r="E61" s="35"/>
      <c r="F61" s="25"/>
      <c r="G61" s="25"/>
      <c r="H61" s="25"/>
      <c r="I61" s="25"/>
      <c r="J61" s="25"/>
    </row>
    <row r="62" spans="1:10" ht="11.25">
      <c r="A62" s="22"/>
      <c r="B62" s="22"/>
      <c r="C62" s="34"/>
      <c r="D62" s="36"/>
      <c r="E62" s="35"/>
      <c r="F62" s="25"/>
      <c r="G62" s="25"/>
      <c r="H62" s="25"/>
      <c r="I62" s="25"/>
      <c r="J62" s="25"/>
    </row>
    <row r="63" spans="1:13" s="67" customFormat="1" ht="15">
      <c r="A63" s="187" t="s">
        <v>200</v>
      </c>
      <c r="B63" s="187"/>
      <c r="C63" s="187"/>
      <c r="D63" s="187"/>
      <c r="E63" s="187"/>
      <c r="F63" s="187"/>
      <c r="G63" s="187"/>
      <c r="H63" s="187"/>
      <c r="I63" s="187"/>
      <c r="J63" s="187"/>
      <c r="L63" s="1"/>
      <c r="M63" s="122"/>
    </row>
    <row r="64" spans="1:10" ht="12">
      <c r="A64" s="43"/>
      <c r="B64" s="43"/>
      <c r="C64" s="43"/>
      <c r="D64" s="43"/>
      <c r="E64" s="43"/>
      <c r="F64" s="185">
        <f>+F7</f>
        <v>43100</v>
      </c>
      <c r="G64" s="185"/>
      <c r="H64" s="43"/>
      <c r="I64" s="185">
        <f>+I7</f>
        <v>42735</v>
      </c>
      <c r="J64" s="185"/>
    </row>
    <row r="65" spans="1:10" ht="11.25">
      <c r="A65" s="22"/>
      <c r="B65" s="22"/>
      <c r="C65" s="34"/>
      <c r="D65" s="36"/>
      <c r="E65" s="35"/>
      <c r="F65" s="25"/>
      <c r="G65" s="25"/>
      <c r="H65" s="25"/>
      <c r="I65" s="25"/>
      <c r="J65" s="25"/>
    </row>
    <row r="66" spans="1:10" ht="30.75" customHeight="1">
      <c r="A66" s="22"/>
      <c r="B66" s="22" t="s">
        <v>13</v>
      </c>
      <c r="C66" s="34"/>
      <c r="D66" s="42" t="s">
        <v>198</v>
      </c>
      <c r="E66" s="35"/>
      <c r="F66" s="25"/>
      <c r="G66" s="25"/>
      <c r="H66" s="25"/>
      <c r="I66" s="25"/>
      <c r="J66" s="25"/>
    </row>
    <row r="67" spans="1:10" ht="11.25">
      <c r="A67" s="22"/>
      <c r="B67" s="22"/>
      <c r="C67" s="34">
        <v>1</v>
      </c>
      <c r="D67" s="36" t="s">
        <v>176</v>
      </c>
      <c r="E67" s="35"/>
      <c r="F67" s="25">
        <f>+(2117865.28-465653.16-G72-G70-G73-G74)-61.79-2226.08-204.57</f>
        <v>800798.1199999999</v>
      </c>
      <c r="G67" s="25">
        <f>+F67-F68</f>
        <v>643372.9199999999</v>
      </c>
      <c r="H67" s="25"/>
      <c r="I67" s="25">
        <f>+(2020535.22-J72-J70-J73-J74)-61.79-11919.15-22946.67</f>
        <v>1208214.2999999998</v>
      </c>
      <c r="J67" s="25">
        <f>+I67-I68</f>
        <v>665135.9399999998</v>
      </c>
    </row>
    <row r="68" spans="1:10" ht="11.25">
      <c r="A68" s="22"/>
      <c r="B68" s="22"/>
      <c r="C68" s="34"/>
      <c r="D68" s="44" t="s">
        <v>38</v>
      </c>
      <c r="E68" s="35"/>
      <c r="F68" s="39">
        <f>623078.36-465653.16</f>
        <v>157425.2</v>
      </c>
      <c r="G68" s="23"/>
      <c r="H68" s="23"/>
      <c r="I68" s="39">
        <v>543078.36</v>
      </c>
      <c r="J68" s="23"/>
    </row>
    <row r="69" spans="1:13" s="8" customFormat="1" ht="11.25">
      <c r="A69" s="22"/>
      <c r="B69" s="22"/>
      <c r="C69" s="37"/>
      <c r="D69" s="38" t="s">
        <v>165</v>
      </c>
      <c r="E69" s="45"/>
      <c r="F69" s="25"/>
      <c r="G69" s="47">
        <v>0</v>
      </c>
      <c r="H69" s="46"/>
      <c r="I69" s="25"/>
      <c r="J69" s="47">
        <v>0</v>
      </c>
      <c r="L69" s="128"/>
      <c r="M69" s="122"/>
    </row>
    <row r="70" spans="1:10" ht="11.25">
      <c r="A70" s="22"/>
      <c r="B70" s="22"/>
      <c r="C70" s="34">
        <v>2</v>
      </c>
      <c r="D70" s="36" t="s">
        <v>39</v>
      </c>
      <c r="E70" s="35"/>
      <c r="F70" s="25"/>
      <c r="G70" s="25">
        <v>1600</v>
      </c>
      <c r="H70" s="25"/>
      <c r="I70" s="25"/>
      <c r="J70" s="25">
        <v>1600</v>
      </c>
    </row>
    <row r="71" spans="1:10" ht="11.25">
      <c r="A71" s="22"/>
      <c r="B71" s="31"/>
      <c r="C71" s="34">
        <v>3</v>
      </c>
      <c r="D71" s="24" t="s">
        <v>40</v>
      </c>
      <c r="E71" s="35"/>
      <c r="F71" s="25"/>
      <c r="G71" s="25">
        <v>0</v>
      </c>
      <c r="H71" s="25"/>
      <c r="I71" s="25"/>
      <c r="J71" s="25">
        <v>0</v>
      </c>
    </row>
    <row r="72" spans="1:10" ht="11.25">
      <c r="A72" s="22"/>
      <c r="B72" s="31"/>
      <c r="C72" s="34">
        <v>4</v>
      </c>
      <c r="D72" s="24" t="s">
        <v>192</v>
      </c>
      <c r="E72" s="35"/>
      <c r="F72" s="25"/>
      <c r="G72" s="25">
        <v>671037.91</v>
      </c>
      <c r="H72" s="25"/>
      <c r="I72" s="25"/>
      <c r="J72" s="25">
        <v>673787.92</v>
      </c>
    </row>
    <row r="73" spans="1:12" ht="11.25">
      <c r="A73" s="22"/>
      <c r="B73" s="31"/>
      <c r="C73" s="34">
        <v>5</v>
      </c>
      <c r="D73" s="24" t="s">
        <v>177</v>
      </c>
      <c r="E73" s="35"/>
      <c r="F73" s="25"/>
      <c r="G73" s="25">
        <f>60637.02+115069.27</f>
        <v>175706.29</v>
      </c>
      <c r="H73" s="25"/>
      <c r="I73" s="25"/>
      <c r="J73" s="25">
        <f>40791.01+60637.02</f>
        <v>101428.03</v>
      </c>
      <c r="L73" s="120"/>
    </row>
    <row r="74" spans="1:11" ht="11.25">
      <c r="A74" s="22"/>
      <c r="B74" s="31"/>
      <c r="C74" s="34">
        <v>6</v>
      </c>
      <c r="D74" s="24" t="s">
        <v>178</v>
      </c>
      <c r="E74" s="35"/>
      <c r="F74" s="25"/>
      <c r="G74" s="25">
        <f>577.36</f>
        <v>577.36</v>
      </c>
      <c r="H74" s="25"/>
      <c r="I74" s="25"/>
      <c r="J74" s="25">
        <f>577.36</f>
        <v>577.36</v>
      </c>
      <c r="K74" s="119"/>
    </row>
    <row r="75" spans="1:10" ht="11.25">
      <c r="A75" s="22"/>
      <c r="B75" s="31"/>
      <c r="C75" s="34">
        <v>7</v>
      </c>
      <c r="D75" s="24" t="s">
        <v>31</v>
      </c>
      <c r="E75" s="35"/>
      <c r="F75" s="25"/>
      <c r="G75" s="25">
        <v>0</v>
      </c>
      <c r="H75" s="25"/>
      <c r="I75" s="25"/>
      <c r="J75" s="25">
        <v>0</v>
      </c>
    </row>
    <row r="76" spans="1:10" ht="11.25">
      <c r="A76" s="22"/>
      <c r="B76" s="31"/>
      <c r="C76" s="34">
        <v>8</v>
      </c>
      <c r="D76" s="24" t="s">
        <v>41</v>
      </c>
      <c r="E76" s="35"/>
      <c r="F76" s="25"/>
      <c r="G76" s="25">
        <v>15314.62</v>
      </c>
      <c r="H76" s="25"/>
      <c r="I76" s="25"/>
      <c r="J76" s="25">
        <f>2937.07-3501.48</f>
        <v>-564.4099999999999</v>
      </c>
    </row>
    <row r="77" spans="1:10" ht="11.25">
      <c r="A77" s="22"/>
      <c r="B77" s="31"/>
      <c r="C77" s="34">
        <v>9</v>
      </c>
      <c r="D77" s="24" t="s">
        <v>42</v>
      </c>
      <c r="E77" s="35"/>
      <c r="F77" s="25"/>
      <c r="G77" s="25">
        <v>0</v>
      </c>
      <c r="H77" s="25"/>
      <c r="I77" s="25"/>
      <c r="J77" s="25">
        <v>0</v>
      </c>
    </row>
    <row r="78" spans="1:10" ht="11.25">
      <c r="A78" s="22"/>
      <c r="B78" s="31"/>
      <c r="C78" s="34">
        <v>10</v>
      </c>
      <c r="D78" s="24" t="s">
        <v>43</v>
      </c>
      <c r="E78" s="35"/>
      <c r="F78" s="25"/>
      <c r="G78" s="25">
        <v>10323.62</v>
      </c>
      <c r="H78" s="25"/>
      <c r="I78" s="25"/>
      <c r="J78" s="25">
        <f>22946.67+8931.13</f>
        <v>31877.799999999996</v>
      </c>
    </row>
    <row r="79" spans="1:10" ht="11.25">
      <c r="A79" s="22"/>
      <c r="B79" s="31"/>
      <c r="C79" s="34"/>
      <c r="D79" s="38" t="s">
        <v>165</v>
      </c>
      <c r="E79" s="35"/>
      <c r="F79" s="48"/>
      <c r="G79" s="48">
        <v>909.51</v>
      </c>
      <c r="H79" s="48"/>
      <c r="I79" s="48"/>
      <c r="J79" s="48">
        <v>909.51</v>
      </c>
    </row>
    <row r="80" spans="1:13" ht="11.25">
      <c r="A80" s="22"/>
      <c r="B80" s="31"/>
      <c r="C80" s="34">
        <v>11</v>
      </c>
      <c r="D80" s="24" t="s">
        <v>179</v>
      </c>
      <c r="E80" s="35"/>
      <c r="F80" s="25"/>
      <c r="G80" s="25">
        <v>481946.19</v>
      </c>
      <c r="H80" s="25"/>
      <c r="I80" s="25"/>
      <c r="J80" s="25">
        <v>580551.26</v>
      </c>
      <c r="M80" s="122">
        <f>+M87-G81</f>
        <v>338975.5999999994</v>
      </c>
    </row>
    <row r="81" spans="1:13" ht="11.25">
      <c r="A81" s="22"/>
      <c r="B81" s="31"/>
      <c r="C81" s="34"/>
      <c r="D81" s="112" t="s">
        <v>170</v>
      </c>
      <c r="E81" s="113"/>
      <c r="F81" s="114"/>
      <c r="G81" s="114">
        <f>+SUM(G67:G80)-G69-G79</f>
        <v>1999878.9100000004</v>
      </c>
      <c r="H81" s="114"/>
      <c r="I81" s="114"/>
      <c r="J81" s="114">
        <f>+SUM(J67:J80)-J69-J79</f>
        <v>2054393.9000000001</v>
      </c>
      <c r="L81" s="1" t="s">
        <v>208</v>
      </c>
      <c r="M81" s="122">
        <f>2404566.94-61.79</f>
        <v>2404505.15</v>
      </c>
    </row>
    <row r="82" spans="1:13" ht="22.5">
      <c r="A82" s="22"/>
      <c r="B82" s="22" t="s">
        <v>24</v>
      </c>
      <c r="C82" s="34"/>
      <c r="D82" s="32" t="s">
        <v>44</v>
      </c>
      <c r="E82" s="35"/>
      <c r="F82" s="25"/>
      <c r="G82" s="25">
        <v>0</v>
      </c>
      <c r="H82" s="25"/>
      <c r="I82" s="25"/>
      <c r="J82" s="25">
        <v>0</v>
      </c>
      <c r="L82" s="123" t="s">
        <v>209</v>
      </c>
      <c r="M82" s="122">
        <v>4524.63</v>
      </c>
    </row>
    <row r="83" spans="1:13" ht="11.25">
      <c r="A83" s="22"/>
      <c r="B83" s="22"/>
      <c r="C83" s="34"/>
      <c r="D83" s="32"/>
      <c r="E83" s="35"/>
      <c r="F83" s="25"/>
      <c r="G83" s="25"/>
      <c r="H83" s="25"/>
      <c r="I83" s="25"/>
      <c r="J83" s="25"/>
      <c r="L83" s="123" t="s">
        <v>210</v>
      </c>
      <c r="M83" s="122">
        <v>8616.71</v>
      </c>
    </row>
    <row r="84" spans="1:13" ht="11.25">
      <c r="A84" s="22"/>
      <c r="B84" s="22" t="s">
        <v>45</v>
      </c>
      <c r="C84" s="34"/>
      <c r="D84" s="32" t="s">
        <v>46</v>
      </c>
      <c r="E84" s="35"/>
      <c r="F84" s="25"/>
      <c r="G84" s="25"/>
      <c r="H84" s="25"/>
      <c r="I84" s="25"/>
      <c r="J84" s="25"/>
      <c r="L84" s="123" t="s">
        <v>211</v>
      </c>
      <c r="M84" s="122">
        <v>394286.38</v>
      </c>
    </row>
    <row r="85" spans="1:13" ht="11.25">
      <c r="A85" s="22"/>
      <c r="B85" s="31"/>
      <c r="C85" s="34">
        <v>1</v>
      </c>
      <c r="D85" s="24" t="s">
        <v>47</v>
      </c>
      <c r="E85" s="35"/>
      <c r="F85" s="25"/>
      <c r="G85" s="25">
        <f>1235.49+2226.97+1345.55</f>
        <v>4808.01</v>
      </c>
      <c r="H85" s="25"/>
      <c r="I85" s="25"/>
      <c r="J85" s="25">
        <f>1317.41+1906.74+1638.05</f>
        <v>4862.2</v>
      </c>
      <c r="M85" s="122">
        <f>SUM(M81:M84)</f>
        <v>2811932.8699999996</v>
      </c>
    </row>
    <row r="86" spans="1:13" ht="11.25">
      <c r="A86" s="22"/>
      <c r="B86" s="31"/>
      <c r="C86" s="34">
        <v>2</v>
      </c>
      <c r="D86" s="24" t="s">
        <v>48</v>
      </c>
      <c r="E86" s="35"/>
      <c r="F86" s="25"/>
      <c r="G86" s="25">
        <v>165002.62</v>
      </c>
      <c r="H86" s="25"/>
      <c r="I86" s="25"/>
      <c r="J86" s="25">
        <v>0</v>
      </c>
      <c r="L86" s="123" t="s">
        <v>212</v>
      </c>
      <c r="M86" s="122">
        <v>-473078.36</v>
      </c>
    </row>
    <row r="87" spans="1:13" ht="11.25">
      <c r="A87" s="22"/>
      <c r="B87" s="31"/>
      <c r="C87" s="34">
        <v>3</v>
      </c>
      <c r="D87" s="24" t="s">
        <v>49</v>
      </c>
      <c r="E87" s="35"/>
      <c r="F87" s="25"/>
      <c r="G87" s="25">
        <f>12693.92+1243.69</f>
        <v>13937.61</v>
      </c>
      <c r="H87" s="25"/>
      <c r="I87" s="25"/>
      <c r="J87" s="25">
        <f>1655.09+20670.93</f>
        <v>22326.02</v>
      </c>
      <c r="M87" s="122">
        <f>+M85+M86</f>
        <v>2338854.51</v>
      </c>
    </row>
    <row r="88" spans="1:13" ht="11.25">
      <c r="A88" s="22"/>
      <c r="B88" s="31"/>
      <c r="C88" s="23"/>
      <c r="D88" s="112" t="s">
        <v>171</v>
      </c>
      <c r="E88" s="113"/>
      <c r="F88" s="114"/>
      <c r="G88" s="114">
        <f>+SUM(G85:G87)</f>
        <v>183748.24</v>
      </c>
      <c r="H88" s="114"/>
      <c r="I88" s="114"/>
      <c r="J88" s="114">
        <f>+SUM(J85:J87)</f>
        <v>27188.22</v>
      </c>
      <c r="L88" s="123" t="s">
        <v>213</v>
      </c>
      <c r="M88" s="122">
        <v>25729.18</v>
      </c>
    </row>
    <row r="89" spans="1:10" ht="11.25">
      <c r="A89" s="22"/>
      <c r="B89" s="31"/>
      <c r="C89" s="23"/>
      <c r="D89" s="36"/>
      <c r="E89" s="35"/>
      <c r="F89" s="25"/>
      <c r="G89" s="25"/>
      <c r="H89" s="25"/>
      <c r="I89" s="25"/>
      <c r="J89" s="25"/>
    </row>
    <row r="90" spans="1:10" ht="12">
      <c r="A90" s="22"/>
      <c r="B90" s="26" t="s">
        <v>174</v>
      </c>
      <c r="C90" s="27"/>
      <c r="D90" s="49"/>
      <c r="E90" s="41"/>
      <c r="F90" s="29"/>
      <c r="G90" s="30">
        <f>+G57+G81+G88</f>
        <v>2213540.5100000007</v>
      </c>
      <c r="H90" s="30"/>
      <c r="I90" s="29"/>
      <c r="J90" s="30">
        <f>+J57+J81+J88</f>
        <v>2106295.8200000003</v>
      </c>
    </row>
    <row r="91" spans="1:10" ht="12">
      <c r="A91" s="22"/>
      <c r="B91" s="22"/>
      <c r="C91" s="23"/>
      <c r="D91" s="24"/>
      <c r="E91" s="35"/>
      <c r="F91" s="25"/>
      <c r="G91" s="50"/>
      <c r="H91" s="50"/>
      <c r="I91" s="25"/>
      <c r="J91" s="50"/>
    </row>
    <row r="92" spans="1:10" ht="11.25">
      <c r="A92" s="22"/>
      <c r="B92" s="31"/>
      <c r="C92" s="23"/>
      <c r="D92" s="24"/>
      <c r="E92" s="35"/>
      <c r="F92" s="25"/>
      <c r="G92" s="25"/>
      <c r="H92" s="25"/>
      <c r="I92" s="25"/>
      <c r="J92" s="25"/>
    </row>
    <row r="93" spans="1:10" ht="11.25">
      <c r="A93" s="22" t="s">
        <v>50</v>
      </c>
      <c r="B93" s="31"/>
      <c r="C93" s="23"/>
      <c r="D93" s="24"/>
      <c r="E93" s="35"/>
      <c r="F93" s="25"/>
      <c r="G93" s="25"/>
      <c r="H93" s="25"/>
      <c r="I93" s="25"/>
      <c r="J93" s="25"/>
    </row>
    <row r="94" spans="1:10" ht="11.25">
      <c r="A94" s="22"/>
      <c r="B94" s="31"/>
      <c r="C94" s="23"/>
      <c r="D94" s="24"/>
      <c r="E94" s="35"/>
      <c r="F94" s="25"/>
      <c r="G94" s="25"/>
      <c r="H94" s="25"/>
      <c r="I94" s="25"/>
      <c r="J94" s="25"/>
    </row>
    <row r="95" spans="1:10" ht="11.25">
      <c r="A95" s="22"/>
      <c r="B95" s="22"/>
      <c r="C95" s="23">
        <v>1</v>
      </c>
      <c r="D95" s="24" t="s">
        <v>51</v>
      </c>
      <c r="E95" s="35"/>
      <c r="F95" s="25"/>
      <c r="G95" s="25">
        <v>0</v>
      </c>
      <c r="H95" s="25"/>
      <c r="I95" s="25"/>
      <c r="J95" s="25">
        <v>0</v>
      </c>
    </row>
    <row r="96" spans="1:10" ht="11.25">
      <c r="A96" s="22"/>
      <c r="B96" s="31"/>
      <c r="C96" s="23">
        <v>2</v>
      </c>
      <c r="D96" s="24" t="s">
        <v>52</v>
      </c>
      <c r="E96" s="35"/>
      <c r="F96" s="25"/>
      <c r="G96" s="25">
        <v>9445.13</v>
      </c>
      <c r="H96" s="25"/>
      <c r="I96" s="25"/>
      <c r="J96" s="25">
        <f>9266.74+222.69</f>
        <v>9489.43</v>
      </c>
    </row>
    <row r="97" spans="1:10" ht="11.25">
      <c r="A97" s="22"/>
      <c r="B97" s="31"/>
      <c r="C97" s="23"/>
      <c r="D97" s="24"/>
      <c r="E97" s="35"/>
      <c r="F97" s="25"/>
      <c r="G97" s="25"/>
      <c r="H97" s="25"/>
      <c r="I97" s="25"/>
      <c r="J97" s="25"/>
    </row>
    <row r="98" spans="1:10" ht="12">
      <c r="A98" s="22"/>
      <c r="B98" s="26" t="s">
        <v>175</v>
      </c>
      <c r="C98" s="27"/>
      <c r="D98" s="49"/>
      <c r="E98" s="41"/>
      <c r="F98" s="29"/>
      <c r="G98" s="30">
        <f>+SUM(G95:G96)</f>
        <v>9445.13</v>
      </c>
      <c r="H98" s="29"/>
      <c r="I98" s="29"/>
      <c r="J98" s="30">
        <f>+SUM(J95:J96)</f>
        <v>9489.43</v>
      </c>
    </row>
    <row r="99" spans="1:10" ht="11.25">
      <c r="A99" s="22"/>
      <c r="B99" s="22"/>
      <c r="C99" s="23"/>
      <c r="D99" s="24"/>
      <c r="E99" s="35"/>
      <c r="F99" s="25"/>
      <c r="G99" s="25"/>
      <c r="H99" s="25"/>
      <c r="I99" s="25"/>
      <c r="J99" s="25"/>
    </row>
    <row r="100" spans="1:10" ht="11.25">
      <c r="A100" s="22"/>
      <c r="B100" s="31"/>
      <c r="C100" s="23"/>
      <c r="D100" s="24"/>
      <c r="E100" s="35"/>
      <c r="F100" s="25"/>
      <c r="G100" s="25"/>
      <c r="H100" s="25"/>
      <c r="I100" s="25"/>
      <c r="J100" s="25"/>
    </row>
    <row r="101" spans="1:10" ht="12">
      <c r="A101" s="51" t="s">
        <v>53</v>
      </c>
      <c r="B101" s="52"/>
      <c r="C101" s="53"/>
      <c r="D101" s="54"/>
      <c r="E101" s="55"/>
      <c r="F101" s="56"/>
      <c r="G101" s="57">
        <f>+G13+G50+G90+G98</f>
        <v>6298254.950000001</v>
      </c>
      <c r="H101" s="57"/>
      <c r="I101" s="56"/>
      <c r="J101" s="57">
        <f>+J13+J50+J90+J98</f>
        <v>6619736.71</v>
      </c>
    </row>
    <row r="102" spans="1:10" ht="11.25">
      <c r="A102" s="22"/>
      <c r="B102" s="31"/>
      <c r="C102" s="23"/>
      <c r="D102" s="24"/>
      <c r="E102" s="35"/>
      <c r="F102" s="23"/>
      <c r="G102" s="23"/>
      <c r="H102" s="25"/>
      <c r="I102" s="23"/>
      <c r="J102" s="23"/>
    </row>
    <row r="103" spans="1:10" ht="11.25">
      <c r="A103" s="22" t="s">
        <v>180</v>
      </c>
      <c r="B103" s="31"/>
      <c r="C103" s="23"/>
      <c r="D103" s="24"/>
      <c r="E103" s="35"/>
      <c r="F103" s="23"/>
      <c r="G103" s="23"/>
      <c r="H103" s="25"/>
      <c r="I103" s="23"/>
      <c r="J103" s="23"/>
    </row>
    <row r="104" spans="1:10" ht="11.25">
      <c r="A104" s="22"/>
      <c r="B104" s="31"/>
      <c r="C104" s="23">
        <v>1</v>
      </c>
      <c r="D104" s="24" t="s">
        <v>181</v>
      </c>
      <c r="E104" s="35"/>
      <c r="F104" s="46"/>
      <c r="G104" s="46">
        <v>0</v>
      </c>
      <c r="H104" s="25"/>
      <c r="I104" s="46"/>
      <c r="J104" s="46">
        <v>0</v>
      </c>
    </row>
    <row r="105" spans="1:10" ht="11.25">
      <c r="A105" s="22"/>
      <c r="B105" s="31"/>
      <c r="C105" s="23">
        <v>2</v>
      </c>
      <c r="D105" s="24" t="s">
        <v>182</v>
      </c>
      <c r="E105" s="35"/>
      <c r="F105" s="46"/>
      <c r="G105" s="46">
        <v>0</v>
      </c>
      <c r="H105" s="25"/>
      <c r="I105" s="46"/>
      <c r="J105" s="46">
        <v>0</v>
      </c>
    </row>
    <row r="106" spans="1:10" ht="11.25">
      <c r="A106" s="22"/>
      <c r="B106" s="31"/>
      <c r="C106" s="23">
        <v>3</v>
      </c>
      <c r="D106" s="24" t="s">
        <v>184</v>
      </c>
      <c r="E106" s="35"/>
      <c r="F106" s="46"/>
      <c r="G106" s="46">
        <v>0</v>
      </c>
      <c r="H106" s="25"/>
      <c r="I106" s="46"/>
      <c r="J106" s="46">
        <v>0</v>
      </c>
    </row>
    <row r="107" spans="1:10" ht="11.25">
      <c r="A107" s="22"/>
      <c r="B107" s="31"/>
      <c r="C107" s="23">
        <v>4</v>
      </c>
      <c r="D107" s="24" t="s">
        <v>185</v>
      </c>
      <c r="E107" s="35"/>
      <c r="F107" s="46"/>
      <c r="G107" s="46">
        <v>0</v>
      </c>
      <c r="H107" s="25"/>
      <c r="I107" s="46"/>
      <c r="J107" s="46">
        <v>0</v>
      </c>
    </row>
    <row r="108" spans="1:10" ht="11.25">
      <c r="A108" s="22"/>
      <c r="B108" s="31"/>
      <c r="C108" s="23">
        <v>5</v>
      </c>
      <c r="D108" s="24" t="s">
        <v>186</v>
      </c>
      <c r="E108" s="35"/>
      <c r="F108" s="46"/>
      <c r="G108" s="46">
        <v>0</v>
      </c>
      <c r="H108" s="25"/>
      <c r="I108" s="46"/>
      <c r="J108" s="46">
        <v>0</v>
      </c>
    </row>
    <row r="109" spans="1:10" ht="11.25">
      <c r="A109" s="22"/>
      <c r="B109" s="58" t="s">
        <v>187</v>
      </c>
      <c r="C109" s="59"/>
      <c r="D109" s="60"/>
      <c r="E109" s="61"/>
      <c r="F109" s="59"/>
      <c r="G109" s="63">
        <f>SUM(G104:G108)</f>
        <v>0</v>
      </c>
      <c r="H109" s="62"/>
      <c r="I109" s="59"/>
      <c r="J109" s="63">
        <f>SUM(J104:J108)</f>
        <v>0</v>
      </c>
    </row>
    <row r="110" spans="1:10" ht="11.25">
      <c r="A110" s="22"/>
      <c r="B110" s="22"/>
      <c r="C110" s="23"/>
      <c r="D110" s="24"/>
      <c r="E110" s="35"/>
      <c r="F110" s="23"/>
      <c r="G110" s="23"/>
      <c r="H110" s="25"/>
      <c r="I110" s="23"/>
      <c r="J110" s="23"/>
    </row>
    <row r="111" spans="1:10" ht="11.25">
      <c r="A111" s="22"/>
      <c r="B111" s="22"/>
      <c r="C111" s="23"/>
      <c r="D111" s="24"/>
      <c r="E111" s="35"/>
      <c r="F111" s="23"/>
      <c r="G111" s="23"/>
      <c r="H111" s="25"/>
      <c r="I111" s="23"/>
      <c r="J111" s="23"/>
    </row>
    <row r="112" spans="1:10" ht="11.25">
      <c r="A112" s="22"/>
      <c r="B112" s="22"/>
      <c r="C112" s="23"/>
      <c r="D112" s="24"/>
      <c r="E112" s="35"/>
      <c r="F112" s="23"/>
      <c r="G112" s="23"/>
      <c r="H112" s="25"/>
      <c r="I112" s="23"/>
      <c r="J112" s="23"/>
    </row>
    <row r="113" spans="1:10" ht="11.25">
      <c r="A113" s="22"/>
      <c r="B113" s="22"/>
      <c r="C113" s="23"/>
      <c r="D113" s="24"/>
      <c r="E113" s="35"/>
      <c r="F113" s="23"/>
      <c r="G113" s="23"/>
      <c r="H113" s="25"/>
      <c r="I113" s="23"/>
      <c r="J113" s="23"/>
    </row>
    <row r="114" spans="1:10" ht="11.25">
      <c r="A114" s="22"/>
      <c r="B114" s="22"/>
      <c r="C114" s="23"/>
      <c r="D114" s="24"/>
      <c r="E114" s="35"/>
      <c r="F114" s="23"/>
      <c r="G114" s="23"/>
      <c r="H114" s="25"/>
      <c r="I114" s="23"/>
      <c r="J114" s="23"/>
    </row>
    <row r="115" spans="1:13" s="67" customFormat="1" ht="15">
      <c r="A115" s="187" t="s">
        <v>54</v>
      </c>
      <c r="B115" s="187"/>
      <c r="C115" s="187"/>
      <c r="D115" s="187"/>
      <c r="E115" s="187"/>
      <c r="F115" s="187"/>
      <c r="G115" s="187"/>
      <c r="H115" s="187"/>
      <c r="I115" s="187"/>
      <c r="J115" s="187"/>
      <c r="L115" s="1"/>
      <c r="M115" s="122"/>
    </row>
    <row r="116" spans="1:10" ht="12">
      <c r="A116" s="22"/>
      <c r="B116" s="31"/>
      <c r="C116" s="23"/>
      <c r="D116" s="24"/>
      <c r="E116" s="35"/>
      <c r="F116" s="183">
        <f>+F7</f>
        <v>43100</v>
      </c>
      <c r="G116" s="184"/>
      <c r="H116" s="43"/>
      <c r="I116" s="185">
        <f>+I7</f>
        <v>42735</v>
      </c>
      <c r="J116" s="185"/>
    </row>
    <row r="117" spans="1:10" ht="11.25">
      <c r="A117" s="22" t="s">
        <v>55</v>
      </c>
      <c r="B117" s="31"/>
      <c r="C117" s="23"/>
      <c r="D117" s="24"/>
      <c r="E117" s="35"/>
      <c r="F117" s="25"/>
      <c r="G117" s="25"/>
      <c r="H117" s="25"/>
      <c r="I117" s="25"/>
      <c r="J117" s="25"/>
    </row>
    <row r="118" spans="1:10" ht="11.25">
      <c r="A118" s="22"/>
      <c r="B118" s="22" t="s">
        <v>6</v>
      </c>
      <c r="C118" s="23"/>
      <c r="D118" s="32" t="s">
        <v>56</v>
      </c>
      <c r="E118" s="35"/>
      <c r="F118" s="25"/>
      <c r="G118" s="25"/>
      <c r="H118" s="25"/>
      <c r="I118" s="25"/>
      <c r="J118" s="25"/>
    </row>
    <row r="119" spans="1:10" ht="11.25">
      <c r="A119" s="22"/>
      <c r="B119" s="22"/>
      <c r="C119" s="23">
        <v>1</v>
      </c>
      <c r="D119" s="24" t="s">
        <v>57</v>
      </c>
      <c r="E119" s="35"/>
      <c r="F119" s="25"/>
      <c r="G119" s="25">
        <v>11265</v>
      </c>
      <c r="H119" s="25"/>
      <c r="I119" s="25"/>
      <c r="J119" s="25">
        <v>11265</v>
      </c>
    </row>
    <row r="120" spans="1:10" ht="11.25">
      <c r="A120" s="22"/>
      <c r="B120" s="22"/>
      <c r="C120" s="23">
        <v>2</v>
      </c>
      <c r="D120" s="24" t="s">
        <v>58</v>
      </c>
      <c r="E120" s="35"/>
      <c r="F120" s="25"/>
      <c r="G120" s="25">
        <v>0</v>
      </c>
      <c r="H120" s="25"/>
      <c r="I120" s="25"/>
      <c r="J120" s="25">
        <v>0</v>
      </c>
    </row>
    <row r="121" spans="1:10" ht="11.25">
      <c r="A121" s="22"/>
      <c r="B121" s="22" t="s">
        <v>13</v>
      </c>
      <c r="C121" s="23"/>
      <c r="D121" s="24" t="s">
        <v>59</v>
      </c>
      <c r="E121" s="35"/>
      <c r="F121" s="25">
        <v>1462054.73</v>
      </c>
      <c r="G121" s="25">
        <f>+F121-F122</f>
        <v>1400703.1099999999</v>
      </c>
      <c r="H121" s="25"/>
      <c r="I121" s="25">
        <v>1523406.35</v>
      </c>
      <c r="J121" s="25">
        <f>+I121-I122</f>
        <v>1462054.73</v>
      </c>
    </row>
    <row r="122" spans="1:10" ht="11.25">
      <c r="A122" s="22"/>
      <c r="B122" s="22"/>
      <c r="C122" s="23"/>
      <c r="D122" s="66" t="s">
        <v>60</v>
      </c>
      <c r="E122" s="35"/>
      <c r="F122" s="39">
        <v>61351.62</v>
      </c>
      <c r="G122" s="25"/>
      <c r="H122" s="25"/>
      <c r="I122" s="39">
        <v>61351.62</v>
      </c>
      <c r="J122" s="25"/>
    </row>
    <row r="123" spans="1:12" ht="23.25">
      <c r="A123" s="22"/>
      <c r="B123" s="22" t="s">
        <v>24</v>
      </c>
      <c r="C123" s="23"/>
      <c r="D123" s="24" t="s">
        <v>61</v>
      </c>
      <c r="E123" s="35"/>
      <c r="F123" s="25">
        <f>1443332.95+13862.29+111970.57</f>
        <v>1569165.81</v>
      </c>
      <c r="G123" s="25">
        <f>+F123-F124</f>
        <v>1511308.77</v>
      </c>
      <c r="H123" s="25"/>
      <c r="I123" s="25">
        <f>1323857.23+175000</f>
        <v>1498857.23</v>
      </c>
      <c r="J123" s="25">
        <f>+I123-I124</f>
        <v>1443332.95</v>
      </c>
      <c r="L123" s="127"/>
    </row>
    <row r="124" spans="1:12" ht="12.75">
      <c r="A124" s="22"/>
      <c r="B124" s="22"/>
      <c r="C124" s="23"/>
      <c r="D124" s="66" t="s">
        <v>60</v>
      </c>
      <c r="E124" s="35"/>
      <c r="F124" s="39">
        <f>57857.04</f>
        <v>57857.04</v>
      </c>
      <c r="G124" s="25"/>
      <c r="H124" s="25"/>
      <c r="I124" s="39">
        <v>55524.28</v>
      </c>
      <c r="J124" s="25"/>
      <c r="L124" s="127"/>
    </row>
    <row r="125" spans="1:12" ht="12.75">
      <c r="A125" s="22"/>
      <c r="B125" s="22" t="s">
        <v>62</v>
      </c>
      <c r="C125" s="23"/>
      <c r="D125" s="24" t="s">
        <v>63</v>
      </c>
      <c r="E125" s="35"/>
      <c r="F125" s="25"/>
      <c r="G125" s="25">
        <v>161909.2</v>
      </c>
      <c r="H125" s="25"/>
      <c r="I125" s="25"/>
      <c r="J125" s="25">
        <v>161909.2</v>
      </c>
      <c r="L125" s="127"/>
    </row>
    <row r="126" spans="1:10" ht="11.25">
      <c r="A126" s="22"/>
      <c r="B126" s="22" t="s">
        <v>64</v>
      </c>
      <c r="C126" s="23"/>
      <c r="D126" s="24" t="s">
        <v>65</v>
      </c>
      <c r="E126" s="35"/>
      <c r="F126" s="25"/>
      <c r="G126" s="64">
        <v>0</v>
      </c>
      <c r="H126" s="64"/>
      <c r="I126" s="25"/>
      <c r="J126" s="64">
        <v>0</v>
      </c>
    </row>
    <row r="127" spans="1:10" ht="11.25">
      <c r="A127" s="22"/>
      <c r="B127" s="22" t="s">
        <v>66</v>
      </c>
      <c r="C127" s="23"/>
      <c r="D127" s="24" t="s">
        <v>67</v>
      </c>
      <c r="E127" s="35"/>
      <c r="F127" s="25"/>
      <c r="G127" s="25">
        <v>0</v>
      </c>
      <c r="H127" s="64"/>
      <c r="I127" s="25"/>
      <c r="J127" s="25">
        <v>0</v>
      </c>
    </row>
    <row r="128" spans="1:10" ht="12">
      <c r="A128" s="22"/>
      <c r="B128" s="115" t="s">
        <v>183</v>
      </c>
      <c r="C128" s="116"/>
      <c r="D128" s="117"/>
      <c r="E128" s="113"/>
      <c r="F128" s="114"/>
      <c r="G128" s="118">
        <f>+SUM(G118:G125)-G126+G127</f>
        <v>3085186.08</v>
      </c>
      <c r="H128" s="118"/>
      <c r="I128" s="114"/>
      <c r="J128" s="118">
        <f>+SUM(J118:J125)-J126+J127</f>
        <v>3078561.88</v>
      </c>
    </row>
    <row r="129" spans="1:10" ht="11.25">
      <c r="A129" s="22"/>
      <c r="B129" s="22"/>
      <c r="C129" s="23"/>
      <c r="D129" s="24"/>
      <c r="E129" s="35"/>
      <c r="F129" s="25"/>
      <c r="G129" s="25"/>
      <c r="H129" s="25"/>
      <c r="I129" s="25"/>
      <c r="J129" s="25"/>
    </row>
    <row r="130" spans="1:10" ht="11.25">
      <c r="A130" s="22" t="s">
        <v>68</v>
      </c>
      <c r="B130" s="22"/>
      <c r="C130" s="23"/>
      <c r="D130" s="24"/>
      <c r="E130" s="35"/>
      <c r="F130" s="25"/>
      <c r="G130" s="25"/>
      <c r="H130" s="25"/>
      <c r="I130" s="25"/>
      <c r="J130" s="25"/>
    </row>
    <row r="131" spans="1:10" ht="11.25">
      <c r="A131" s="22"/>
      <c r="B131" s="22"/>
      <c r="C131" s="34">
        <v>1</v>
      </c>
      <c r="D131" s="24" t="s">
        <v>69</v>
      </c>
      <c r="E131" s="35"/>
      <c r="F131" s="25"/>
      <c r="G131" s="25">
        <v>0</v>
      </c>
      <c r="H131" s="25"/>
      <c r="I131" s="25"/>
      <c r="J131" s="25">
        <v>0</v>
      </c>
    </row>
    <row r="132" spans="1:10" ht="11.25">
      <c r="A132" s="22"/>
      <c r="B132" s="22"/>
      <c r="C132" s="34">
        <v>2</v>
      </c>
      <c r="D132" s="24" t="s">
        <v>70</v>
      </c>
      <c r="E132" s="35"/>
      <c r="F132" s="25"/>
      <c r="G132" s="25">
        <v>0</v>
      </c>
      <c r="H132" s="25"/>
      <c r="I132" s="25"/>
      <c r="J132" s="25">
        <v>0</v>
      </c>
    </row>
    <row r="133" spans="1:10" ht="11.25">
      <c r="A133" s="22"/>
      <c r="B133" s="22"/>
      <c r="C133" s="34">
        <v>3</v>
      </c>
      <c r="D133" s="24" t="s">
        <v>71</v>
      </c>
      <c r="E133" s="35"/>
      <c r="F133" s="25"/>
      <c r="G133" s="25">
        <v>152631.76</v>
      </c>
      <c r="H133" s="25"/>
      <c r="I133" s="25"/>
      <c r="J133" s="25">
        <v>131216.34</v>
      </c>
    </row>
    <row r="134" spans="1:10" ht="12">
      <c r="A134" s="22"/>
      <c r="B134" s="115" t="s">
        <v>188</v>
      </c>
      <c r="C134" s="116"/>
      <c r="D134" s="117"/>
      <c r="E134" s="113"/>
      <c r="F134" s="114"/>
      <c r="G134" s="118">
        <f>+SUM(G131:G133)</f>
        <v>152631.76</v>
      </c>
      <c r="H134" s="118"/>
      <c r="I134" s="114"/>
      <c r="J134" s="118">
        <f>+SUM(J131:J133)</f>
        <v>131216.34</v>
      </c>
    </row>
    <row r="135" spans="1:10" ht="11.25">
      <c r="A135" s="22"/>
      <c r="B135" s="22"/>
      <c r="C135" s="23"/>
      <c r="D135" s="24"/>
      <c r="E135" s="35"/>
      <c r="F135" s="25"/>
      <c r="G135" s="25"/>
      <c r="H135" s="25"/>
      <c r="I135" s="25"/>
      <c r="J135" s="25"/>
    </row>
    <row r="136" spans="1:10" ht="11.25">
      <c r="A136" s="22" t="s">
        <v>72</v>
      </c>
      <c r="B136" s="26"/>
      <c r="C136" s="27"/>
      <c r="D136" s="49"/>
      <c r="E136" s="41"/>
      <c r="F136" s="29"/>
      <c r="G136" s="29">
        <v>0</v>
      </c>
      <c r="H136" s="29"/>
      <c r="I136" s="29"/>
      <c r="J136" s="29">
        <v>0</v>
      </c>
    </row>
    <row r="137" spans="1:10" ht="11.25">
      <c r="A137" s="22"/>
      <c r="B137" s="22"/>
      <c r="C137" s="23"/>
      <c r="D137" s="24"/>
      <c r="E137" s="35"/>
      <c r="F137" s="25"/>
      <c r="G137" s="25"/>
      <c r="H137" s="25"/>
      <c r="I137" s="25"/>
      <c r="J137" s="25"/>
    </row>
    <row r="138" spans="1:10" ht="24.75" customHeight="1">
      <c r="A138" s="186" t="s">
        <v>199</v>
      </c>
      <c r="B138" s="186"/>
      <c r="C138" s="186"/>
      <c r="D138" s="186"/>
      <c r="E138" s="35"/>
      <c r="F138" s="25"/>
      <c r="G138" s="25"/>
      <c r="H138" s="25"/>
      <c r="I138" s="25"/>
      <c r="J138" s="25"/>
    </row>
    <row r="139" spans="1:10" ht="11.25">
      <c r="A139" s="22"/>
      <c r="B139" s="22"/>
      <c r="C139" s="34">
        <v>1</v>
      </c>
      <c r="D139" s="24" t="s">
        <v>73</v>
      </c>
      <c r="E139" s="35"/>
      <c r="F139" s="25"/>
      <c r="G139" s="25">
        <v>0</v>
      </c>
      <c r="H139" s="25"/>
      <c r="I139" s="25"/>
      <c r="J139" s="25">
        <v>0</v>
      </c>
    </row>
    <row r="140" spans="1:10" ht="11.25">
      <c r="A140" s="22"/>
      <c r="B140" s="22"/>
      <c r="C140" s="34">
        <v>2</v>
      </c>
      <c r="D140" s="24" t="s">
        <v>74</v>
      </c>
      <c r="E140" s="35"/>
      <c r="F140" s="25"/>
      <c r="G140" s="25">
        <v>586194.92</v>
      </c>
      <c r="H140" s="25"/>
      <c r="I140" s="25"/>
      <c r="J140" s="25">
        <v>649541.8</v>
      </c>
    </row>
    <row r="141" spans="1:10" ht="11.25">
      <c r="A141" s="22"/>
      <c r="B141" s="22"/>
      <c r="C141" s="34">
        <v>3</v>
      </c>
      <c r="D141" s="24" t="s">
        <v>189</v>
      </c>
      <c r="E141" s="35"/>
      <c r="F141" s="25"/>
      <c r="G141" s="25">
        <v>448225.54</v>
      </c>
      <c r="H141" s="25"/>
      <c r="I141" s="25"/>
      <c r="J141" s="25">
        <v>810949.54</v>
      </c>
    </row>
    <row r="142" spans="1:10" ht="11.25">
      <c r="A142" s="22"/>
      <c r="B142" s="22"/>
      <c r="C142" s="34">
        <v>4</v>
      </c>
      <c r="D142" s="24" t="s">
        <v>75</v>
      </c>
      <c r="E142" s="35"/>
      <c r="F142" s="25"/>
      <c r="G142" s="25">
        <v>0</v>
      </c>
      <c r="H142" s="25"/>
      <c r="I142" s="25"/>
      <c r="J142" s="25">
        <v>0</v>
      </c>
    </row>
    <row r="143" spans="1:10" ht="11.25">
      <c r="A143" s="22"/>
      <c r="B143" s="22"/>
      <c r="C143" s="34">
        <v>5</v>
      </c>
      <c r="D143" s="24" t="s">
        <v>76</v>
      </c>
      <c r="E143" s="35"/>
      <c r="F143" s="25"/>
      <c r="G143" s="25">
        <f>511622.98+90+5635.6</f>
        <v>517348.57999999996</v>
      </c>
      <c r="H143" s="25"/>
      <c r="I143" s="25"/>
      <c r="J143" s="25">
        <f>569798.78+2026.62-456.22</f>
        <v>571369.18</v>
      </c>
    </row>
    <row r="144" spans="1:10" ht="11.25">
      <c r="A144" s="22"/>
      <c r="B144" s="22"/>
      <c r="C144" s="34">
        <v>6</v>
      </c>
      <c r="D144" s="24" t="s">
        <v>77</v>
      </c>
      <c r="E144" s="35"/>
      <c r="F144" s="25"/>
      <c r="G144" s="25">
        <v>0</v>
      </c>
      <c r="H144" s="25"/>
      <c r="I144" s="25"/>
      <c r="J144" s="25">
        <v>0</v>
      </c>
    </row>
    <row r="145" spans="1:10" ht="11.25">
      <c r="A145" s="22"/>
      <c r="B145" s="22"/>
      <c r="C145" s="34">
        <v>7</v>
      </c>
      <c r="D145" s="24" t="s">
        <v>78</v>
      </c>
      <c r="E145" s="35"/>
      <c r="F145" s="25"/>
      <c r="G145" s="25">
        <v>0</v>
      </c>
      <c r="H145" s="25"/>
      <c r="I145" s="25"/>
      <c r="J145" s="25">
        <v>0</v>
      </c>
    </row>
    <row r="146" spans="1:10" ht="11.25">
      <c r="A146" s="22"/>
      <c r="B146" s="22"/>
      <c r="C146" s="34">
        <v>8</v>
      </c>
      <c r="D146" s="24" t="s">
        <v>79</v>
      </c>
      <c r="E146" s="35"/>
      <c r="F146" s="25"/>
      <c r="G146" s="25">
        <v>0</v>
      </c>
      <c r="H146" s="25"/>
      <c r="I146" s="25"/>
      <c r="J146" s="25">
        <v>0</v>
      </c>
    </row>
    <row r="147" spans="1:10" ht="11.25">
      <c r="A147" s="22"/>
      <c r="B147" s="22"/>
      <c r="C147" s="34">
        <v>9</v>
      </c>
      <c r="D147" s="24" t="s">
        <v>190</v>
      </c>
      <c r="E147" s="35"/>
      <c r="F147" s="25"/>
      <c r="G147" s="25">
        <v>604656.54</v>
      </c>
      <c r="H147" s="25"/>
      <c r="I147" s="25"/>
      <c r="J147" s="25">
        <v>569559.43</v>
      </c>
    </row>
    <row r="148" spans="1:10" ht="11.25">
      <c r="A148" s="22"/>
      <c r="B148" s="22"/>
      <c r="C148" s="34">
        <v>10</v>
      </c>
      <c r="D148" s="24" t="s">
        <v>191</v>
      </c>
      <c r="E148" s="35"/>
      <c r="F148" s="25"/>
      <c r="G148" s="25">
        <f>4283.38-4097</f>
        <v>186.3800000000001</v>
      </c>
      <c r="H148" s="25"/>
      <c r="I148" s="25"/>
      <c r="J148" s="25">
        <v>226.13</v>
      </c>
    </row>
    <row r="149" spans="1:10" ht="11.25">
      <c r="A149" s="22"/>
      <c r="B149" s="22"/>
      <c r="C149" s="34">
        <v>11</v>
      </c>
      <c r="D149" s="24" t="s">
        <v>193</v>
      </c>
      <c r="E149" s="35"/>
      <c r="F149" s="25"/>
      <c r="G149" s="25">
        <v>0</v>
      </c>
      <c r="H149" s="25"/>
      <c r="I149" s="25"/>
      <c r="J149" s="25">
        <v>0</v>
      </c>
    </row>
    <row r="150" spans="1:10" ht="11.25">
      <c r="A150" s="22"/>
      <c r="B150" s="22"/>
      <c r="C150" s="34">
        <v>12</v>
      </c>
      <c r="D150" s="24" t="s">
        <v>80</v>
      </c>
      <c r="E150" s="35"/>
      <c r="F150" s="25"/>
      <c r="G150" s="25">
        <v>86905.2</v>
      </c>
      <c r="H150" s="25"/>
      <c r="I150" s="25"/>
      <c r="J150" s="25">
        <v>91223.16</v>
      </c>
    </row>
    <row r="151" spans="1:10" ht="22.5">
      <c r="A151" s="22"/>
      <c r="B151" s="22"/>
      <c r="C151" s="34">
        <v>13</v>
      </c>
      <c r="D151" s="24" t="s">
        <v>194</v>
      </c>
      <c r="E151" s="35"/>
      <c r="F151" s="25"/>
      <c r="G151" s="25">
        <v>94673.49</v>
      </c>
      <c r="H151" s="25"/>
      <c r="I151" s="25"/>
      <c r="J151" s="25">
        <v>100475.88</v>
      </c>
    </row>
    <row r="152" spans="1:10" ht="11.25">
      <c r="A152" s="22"/>
      <c r="B152" s="22"/>
      <c r="C152" s="34">
        <v>14</v>
      </c>
      <c r="D152" s="24" t="s">
        <v>81</v>
      </c>
      <c r="E152" s="35"/>
      <c r="F152" s="25"/>
      <c r="G152" s="25">
        <v>317312.21</v>
      </c>
      <c r="H152" s="25"/>
      <c r="I152" s="25"/>
      <c r="J152" s="25">
        <v>273481.3</v>
      </c>
    </row>
    <row r="153" spans="1:10" ht="11.25">
      <c r="A153" s="22"/>
      <c r="B153" s="22"/>
      <c r="C153" s="34">
        <v>15</v>
      </c>
      <c r="D153" s="24" t="s">
        <v>82</v>
      </c>
      <c r="E153" s="35"/>
      <c r="F153" s="25"/>
      <c r="G153" s="25">
        <v>13096.89</v>
      </c>
      <c r="H153" s="25"/>
      <c r="I153" s="25"/>
      <c r="J153" s="25">
        <f>230+19041.06</f>
        <v>19271.06</v>
      </c>
    </row>
    <row r="154" spans="1:10" ht="11.25">
      <c r="A154" s="22"/>
      <c r="B154" s="22"/>
      <c r="C154" s="34">
        <v>16</v>
      </c>
      <c r="D154" s="24" t="s">
        <v>195</v>
      </c>
      <c r="E154" s="35"/>
      <c r="F154" s="25"/>
      <c r="G154" s="25">
        <f>385922.31+4097</f>
        <v>390019.31</v>
      </c>
      <c r="H154" s="25"/>
      <c r="I154" s="25"/>
      <c r="J154" s="25">
        <v>323861.01</v>
      </c>
    </row>
    <row r="155" spans="1:10" ht="11.25">
      <c r="A155" s="22"/>
      <c r="B155" s="22"/>
      <c r="C155" s="34"/>
      <c r="D155" s="24"/>
      <c r="E155" s="35"/>
      <c r="F155" s="25"/>
      <c r="G155" s="25"/>
      <c r="H155" s="25"/>
      <c r="I155" s="25"/>
      <c r="J155" s="25"/>
    </row>
    <row r="156" spans="1:13" ht="12">
      <c r="A156" s="22"/>
      <c r="B156" s="115" t="s">
        <v>196</v>
      </c>
      <c r="C156" s="116"/>
      <c r="D156" s="117"/>
      <c r="E156" s="113"/>
      <c r="F156" s="114"/>
      <c r="G156" s="118">
        <f>+SUM(G139:G154)</f>
        <v>3058619.0600000005</v>
      </c>
      <c r="H156" s="118"/>
      <c r="I156" s="114"/>
      <c r="J156" s="118">
        <f>+SUM(J139:J154)</f>
        <v>3409958.49</v>
      </c>
      <c r="M156" s="122">
        <f>1285127.36-86.77</f>
        <v>1285040.59</v>
      </c>
    </row>
    <row r="157" spans="1:13" ht="11.25">
      <c r="A157" s="22"/>
      <c r="B157" s="22"/>
      <c r="C157" s="23"/>
      <c r="D157" s="24"/>
      <c r="E157" s="35"/>
      <c r="F157" s="25"/>
      <c r="G157" s="25"/>
      <c r="H157" s="25"/>
      <c r="I157" s="25"/>
      <c r="J157" s="25"/>
      <c r="M157" s="122">
        <v>1170927.93</v>
      </c>
    </row>
    <row r="158" spans="1:13" ht="11.25">
      <c r="A158" s="22" t="s">
        <v>83</v>
      </c>
      <c r="B158" s="22"/>
      <c r="C158" s="23"/>
      <c r="D158" s="24"/>
      <c r="E158" s="35"/>
      <c r="F158" s="25"/>
      <c r="G158" s="25"/>
      <c r="H158" s="25"/>
      <c r="I158" s="25"/>
      <c r="J158" s="25"/>
      <c r="M158" s="122">
        <v>332695.12</v>
      </c>
    </row>
    <row r="159" spans="1:13" ht="11.25">
      <c r="A159" s="22"/>
      <c r="B159" s="22"/>
      <c r="C159" s="23"/>
      <c r="D159" s="24"/>
      <c r="E159" s="35"/>
      <c r="F159" s="25"/>
      <c r="G159" s="25"/>
      <c r="H159" s="25"/>
      <c r="I159" s="25"/>
      <c r="J159" s="25"/>
      <c r="M159" s="122">
        <f>SUM(M156:M158)</f>
        <v>2788663.64</v>
      </c>
    </row>
    <row r="160" spans="1:13" ht="11.25">
      <c r="A160" s="22"/>
      <c r="B160" s="22"/>
      <c r="C160" s="23">
        <v>1</v>
      </c>
      <c r="D160" s="24" t="s">
        <v>84</v>
      </c>
      <c r="E160" s="35"/>
      <c r="F160" s="25"/>
      <c r="G160" s="25">
        <v>0</v>
      </c>
      <c r="H160" s="25"/>
      <c r="I160" s="25"/>
      <c r="J160" s="25">
        <v>0</v>
      </c>
      <c r="M160" s="122">
        <f>+G156-M159</f>
        <v>269955.4200000004</v>
      </c>
    </row>
    <row r="161" spans="1:13" ht="11.25">
      <c r="A161" s="22"/>
      <c r="B161" s="22"/>
      <c r="C161" s="23">
        <v>2</v>
      </c>
      <c r="D161" s="24" t="s">
        <v>85</v>
      </c>
      <c r="E161" s="35"/>
      <c r="F161" s="25"/>
      <c r="G161" s="25">
        <v>1818.05</v>
      </c>
      <c r="H161" s="25"/>
      <c r="I161" s="25"/>
      <c r="J161" s="25">
        <v>0</v>
      </c>
      <c r="M161" s="122">
        <v>2258.66</v>
      </c>
    </row>
    <row r="162" spans="1:13" ht="11.25">
      <c r="A162" s="22"/>
      <c r="B162" s="22"/>
      <c r="C162" s="23"/>
      <c r="D162" s="24"/>
      <c r="E162" s="35"/>
      <c r="F162" s="25"/>
      <c r="G162" s="25"/>
      <c r="H162" s="25"/>
      <c r="I162" s="25"/>
      <c r="J162" s="25"/>
      <c r="M162" s="122">
        <v>974562.99</v>
      </c>
    </row>
    <row r="163" spans="1:13" ht="12">
      <c r="A163" s="22"/>
      <c r="B163" s="115" t="s">
        <v>197</v>
      </c>
      <c r="C163" s="116"/>
      <c r="D163" s="117"/>
      <c r="E163" s="113"/>
      <c r="F163" s="114"/>
      <c r="G163" s="118">
        <f>+SUM(G160:G161)</f>
        <v>1818.05</v>
      </c>
      <c r="H163" s="118"/>
      <c r="I163" s="114"/>
      <c r="J163" s="118">
        <f>+SUM(J160:J161)</f>
        <v>0</v>
      </c>
      <c r="M163" s="122">
        <f>+M161+M162</f>
        <v>976821.65</v>
      </c>
    </row>
    <row r="164" spans="1:10" ht="12">
      <c r="A164" s="22"/>
      <c r="B164" s="22"/>
      <c r="C164" s="23"/>
      <c r="D164" s="24"/>
      <c r="E164" s="35"/>
      <c r="F164" s="25"/>
      <c r="G164" s="50"/>
      <c r="H164" s="50"/>
      <c r="I164" s="25"/>
      <c r="J164" s="50"/>
    </row>
    <row r="165" spans="1:10" ht="12">
      <c r="A165" s="65" t="s">
        <v>86</v>
      </c>
      <c r="B165" s="52"/>
      <c r="C165" s="53"/>
      <c r="D165" s="54"/>
      <c r="E165" s="55"/>
      <c r="F165" s="56"/>
      <c r="G165" s="57">
        <f>+G128+G134+G136+G156+G163</f>
        <v>6298254.95</v>
      </c>
      <c r="H165" s="57">
        <f>+H128+H134+H136+H156+H163</f>
        <v>0</v>
      </c>
      <c r="I165" s="56"/>
      <c r="J165" s="57">
        <f>+J128+J134+J136+J156+J163</f>
        <v>6619736.71</v>
      </c>
    </row>
    <row r="166" spans="1:10" ht="11.25">
      <c r="A166" s="22"/>
      <c r="B166" s="31"/>
      <c r="C166" s="23"/>
      <c r="D166" s="24"/>
      <c r="E166" s="35"/>
      <c r="F166" s="23"/>
      <c r="G166" s="23"/>
      <c r="H166" s="23"/>
      <c r="I166" s="23"/>
      <c r="J166" s="23"/>
    </row>
    <row r="167" spans="1:10" ht="11.25">
      <c r="A167" s="22" t="s">
        <v>180</v>
      </c>
      <c r="B167" s="31"/>
      <c r="C167" s="23"/>
      <c r="D167" s="24"/>
      <c r="E167" s="35"/>
      <c r="F167" s="23"/>
      <c r="G167" s="23"/>
      <c r="H167" s="25"/>
      <c r="I167" s="23"/>
      <c r="J167" s="23"/>
    </row>
    <row r="168" spans="1:10" ht="11.25">
      <c r="A168" s="22"/>
      <c r="B168" s="31"/>
      <c r="C168" s="23">
        <v>1</v>
      </c>
      <c r="D168" s="24" t="s">
        <v>181</v>
      </c>
      <c r="E168" s="35"/>
      <c r="F168" s="46"/>
      <c r="G168" s="46">
        <v>0</v>
      </c>
      <c r="H168" s="25"/>
      <c r="I168" s="46"/>
      <c r="J168" s="46">
        <v>0</v>
      </c>
    </row>
    <row r="169" spans="1:10" ht="11.25">
      <c r="A169" s="22"/>
      <c r="B169" s="31"/>
      <c r="C169" s="23">
        <v>2</v>
      </c>
      <c r="D169" s="24" t="s">
        <v>182</v>
      </c>
      <c r="E169" s="35"/>
      <c r="F169" s="46"/>
      <c r="G169" s="46">
        <v>0</v>
      </c>
      <c r="H169" s="25"/>
      <c r="I169" s="46"/>
      <c r="J169" s="46">
        <v>0</v>
      </c>
    </row>
    <row r="170" spans="1:10" ht="11.25">
      <c r="A170" s="22"/>
      <c r="B170" s="31"/>
      <c r="C170" s="23">
        <v>3</v>
      </c>
      <c r="D170" s="24" t="s">
        <v>184</v>
      </c>
      <c r="E170" s="35"/>
      <c r="F170" s="46"/>
      <c r="G170" s="46">
        <v>0</v>
      </c>
      <c r="H170" s="25"/>
      <c r="I170" s="46"/>
      <c r="J170" s="46">
        <v>0</v>
      </c>
    </row>
    <row r="171" spans="1:10" ht="11.25">
      <c r="A171" s="22"/>
      <c r="B171" s="31"/>
      <c r="C171" s="23">
        <v>4</v>
      </c>
      <c r="D171" s="24" t="s">
        <v>185</v>
      </c>
      <c r="E171" s="35"/>
      <c r="F171" s="46"/>
      <c r="G171" s="46">
        <v>0</v>
      </c>
      <c r="H171" s="25"/>
      <c r="I171" s="46"/>
      <c r="J171" s="46">
        <v>0</v>
      </c>
    </row>
    <row r="172" spans="1:10" ht="11.25">
      <c r="A172" s="22"/>
      <c r="B172" s="31"/>
      <c r="C172" s="23">
        <v>5</v>
      </c>
      <c r="D172" s="24" t="s">
        <v>186</v>
      </c>
      <c r="E172" s="35"/>
      <c r="F172" s="46"/>
      <c r="G172" s="46">
        <v>0</v>
      </c>
      <c r="H172" s="25"/>
      <c r="I172" s="46"/>
      <c r="J172" s="46">
        <v>0</v>
      </c>
    </row>
    <row r="173" spans="1:10" ht="11.25">
      <c r="A173" s="22"/>
      <c r="B173" s="58" t="s">
        <v>187</v>
      </c>
      <c r="C173" s="59"/>
      <c r="D173" s="60"/>
      <c r="E173" s="61"/>
      <c r="F173" s="59"/>
      <c r="G173" s="63">
        <f>SUM(G168:G172)</f>
        <v>0</v>
      </c>
      <c r="H173" s="62"/>
      <c r="I173" s="59"/>
      <c r="J173" s="63">
        <f>SUM(J168:J172)</f>
        <v>0</v>
      </c>
    </row>
    <row r="174" spans="1:8" ht="11.25">
      <c r="A174" s="6"/>
      <c r="B174" s="8"/>
      <c r="E174" s="7"/>
      <c r="G174" s="3"/>
      <c r="H174" s="3"/>
    </row>
    <row r="175" spans="1:10" ht="11.25">
      <c r="A175" s="6"/>
      <c r="B175" s="8"/>
      <c r="E175" s="7"/>
      <c r="G175" s="119">
        <f>+G101-G165</f>
        <v>0</v>
      </c>
      <c r="H175" s="3"/>
      <c r="I175" s="1" t="s">
        <v>202</v>
      </c>
      <c r="J175" s="119">
        <f>+J101-J165</f>
        <v>0</v>
      </c>
    </row>
    <row r="176" spans="1:10" ht="11.25">
      <c r="A176" s="6"/>
      <c r="B176" s="8"/>
      <c r="E176" s="7"/>
      <c r="G176" s="3"/>
      <c r="H176" s="3"/>
      <c r="J176" s="119"/>
    </row>
    <row r="177" spans="1:8" ht="11.25">
      <c r="A177" s="6"/>
      <c r="B177" s="8"/>
      <c r="E177" s="7"/>
      <c r="G177" s="3"/>
      <c r="H177" s="3"/>
    </row>
    <row r="178" spans="1:8" ht="11.25">
      <c r="A178" s="6"/>
      <c r="B178" s="8"/>
      <c r="E178" s="7"/>
      <c r="G178" s="3"/>
      <c r="H178" s="3"/>
    </row>
    <row r="179" spans="1:5" ht="11.25">
      <c r="A179" s="6"/>
      <c r="B179" s="8"/>
      <c r="E179" s="7"/>
    </row>
    <row r="180" spans="1:5" ht="11.25">
      <c r="A180" s="6"/>
      <c r="B180" s="8"/>
      <c r="E180" s="7"/>
    </row>
    <row r="181" spans="1:5" ht="11.25">
      <c r="A181" s="6"/>
      <c r="B181" s="8"/>
      <c r="E181" s="7"/>
    </row>
    <row r="182" spans="1:5" ht="11.25">
      <c r="A182" s="6"/>
      <c r="B182" s="8"/>
      <c r="E182" s="7"/>
    </row>
    <row r="183" spans="1:5" ht="11.25">
      <c r="A183" s="6"/>
      <c r="B183" s="8"/>
      <c r="E183" s="7"/>
    </row>
    <row r="184" spans="1:5" ht="11.25">
      <c r="A184" s="6"/>
      <c r="B184" s="8"/>
      <c r="E184" s="7"/>
    </row>
    <row r="185" spans="1:5" ht="11.25">
      <c r="A185" s="6"/>
      <c r="B185" s="8"/>
      <c r="E185" s="7"/>
    </row>
    <row r="186" spans="1:5" ht="11.25">
      <c r="A186" s="6"/>
      <c r="B186" s="8"/>
      <c r="E186" s="7"/>
    </row>
    <row r="187" spans="1:5" ht="11.25">
      <c r="A187" s="6"/>
      <c r="B187" s="8"/>
      <c r="E187" s="7"/>
    </row>
    <row r="188" spans="1:5" ht="11.25">
      <c r="A188" s="6"/>
      <c r="B188" s="8"/>
      <c r="E188" s="7"/>
    </row>
    <row r="189" spans="1:5" ht="11.25">
      <c r="A189" s="6"/>
      <c r="B189" s="8"/>
      <c r="E189" s="7"/>
    </row>
    <row r="190" spans="1:5" ht="11.25">
      <c r="A190" s="6"/>
      <c r="B190" s="8"/>
      <c r="E190" s="7"/>
    </row>
    <row r="191" spans="1:5" ht="11.25">
      <c r="A191" s="6"/>
      <c r="B191" s="8"/>
      <c r="E191" s="7"/>
    </row>
    <row r="192" spans="1:5" ht="11.25">
      <c r="A192" s="6"/>
      <c r="B192" s="8"/>
      <c r="E192" s="7"/>
    </row>
    <row r="193" spans="1:5" ht="11.25">
      <c r="A193" s="6"/>
      <c r="B193" s="8"/>
      <c r="E193" s="7"/>
    </row>
    <row r="194" spans="1:5" ht="11.25">
      <c r="A194" s="6"/>
      <c r="B194" s="8"/>
      <c r="E194" s="7"/>
    </row>
    <row r="195" spans="1:5" ht="11.25">
      <c r="A195" s="6"/>
      <c r="B195" s="8"/>
      <c r="E195" s="7"/>
    </row>
    <row r="196" spans="1:5" ht="11.25">
      <c r="A196" s="6"/>
      <c r="B196" s="8"/>
      <c r="E196" s="7"/>
    </row>
    <row r="197" spans="1:5" ht="11.25">
      <c r="A197" s="6"/>
      <c r="B197" s="8"/>
      <c r="E197" s="7"/>
    </row>
    <row r="198" spans="1:5" ht="11.25">
      <c r="A198" s="6"/>
      <c r="B198" s="8"/>
      <c r="E198" s="7"/>
    </row>
    <row r="199" spans="1:5" ht="11.25">
      <c r="A199" s="6"/>
      <c r="B199" s="8"/>
      <c r="E199" s="7"/>
    </row>
    <row r="200" spans="2:5" ht="11.25">
      <c r="B200" s="8"/>
      <c r="E200" s="7"/>
    </row>
    <row r="201" spans="2:5" ht="11.25">
      <c r="B201" s="8"/>
      <c r="E201" s="7"/>
    </row>
    <row r="202" spans="2:5" ht="11.25">
      <c r="B202" s="8"/>
      <c r="E202" s="7"/>
    </row>
    <row r="203" spans="2:5" ht="11.25">
      <c r="B203" s="8"/>
      <c r="E203" s="7"/>
    </row>
    <row r="204" spans="2:5" ht="11.25">
      <c r="B204" s="8"/>
      <c r="E204" s="7"/>
    </row>
    <row r="205" spans="2:5" ht="11.25">
      <c r="B205" s="8"/>
      <c r="E205" s="7"/>
    </row>
    <row r="206" spans="2:5" ht="11.25">
      <c r="B206" s="8"/>
      <c r="E206" s="7"/>
    </row>
    <row r="207" spans="2:5" ht="11.25">
      <c r="B207" s="8"/>
      <c r="E207" s="7"/>
    </row>
    <row r="208" spans="2:5" ht="11.25">
      <c r="B208" s="8"/>
      <c r="E208" s="7"/>
    </row>
    <row r="209" spans="2:5" ht="11.25">
      <c r="B209" s="8"/>
      <c r="E209" s="7"/>
    </row>
    <row r="210" spans="2:5" ht="11.25">
      <c r="B210" s="8"/>
      <c r="E210" s="7"/>
    </row>
    <row r="211" spans="2:5" ht="11.25">
      <c r="B211" s="8"/>
      <c r="E211" s="7"/>
    </row>
    <row r="212" spans="2:5" ht="11.25">
      <c r="B212" s="8"/>
      <c r="E212" s="7"/>
    </row>
    <row r="213" spans="2:5" ht="11.25">
      <c r="B213" s="8"/>
      <c r="E213" s="7"/>
    </row>
    <row r="214" spans="2:5" ht="11.25">
      <c r="B214" s="8"/>
      <c r="E214" s="7"/>
    </row>
    <row r="215" spans="2:5" ht="11.25">
      <c r="B215" s="8"/>
      <c r="E215" s="7"/>
    </row>
    <row r="216" spans="2:5" ht="11.25">
      <c r="B216" s="8"/>
      <c r="E216" s="7"/>
    </row>
    <row r="217" spans="2:5" ht="11.25">
      <c r="B217" s="8"/>
      <c r="E217" s="7"/>
    </row>
    <row r="218" spans="2:5" ht="11.25">
      <c r="B218" s="8"/>
      <c r="E218" s="7"/>
    </row>
    <row r="219" spans="2:5" ht="11.25">
      <c r="B219" s="8"/>
      <c r="E219" s="7"/>
    </row>
    <row r="220" spans="2:5" ht="11.25">
      <c r="B220" s="8"/>
      <c r="E220" s="7"/>
    </row>
    <row r="221" spans="2:5" ht="11.25">
      <c r="B221" s="8"/>
      <c r="E221" s="7"/>
    </row>
    <row r="222" spans="2:5" ht="11.25">
      <c r="B222" s="8"/>
      <c r="E222" s="7"/>
    </row>
    <row r="223" spans="2:5" ht="11.25">
      <c r="B223" s="8"/>
      <c r="E223" s="7"/>
    </row>
    <row r="224" spans="2:5" ht="11.25">
      <c r="B224" s="8"/>
      <c r="E224" s="7"/>
    </row>
    <row r="225" spans="2:5" ht="11.25">
      <c r="B225" s="8"/>
      <c r="E225" s="7"/>
    </row>
    <row r="226" spans="2:5" ht="11.25">
      <c r="B226" s="8"/>
      <c r="E226" s="7"/>
    </row>
    <row r="227" spans="2:5" ht="11.25">
      <c r="B227" s="8"/>
      <c r="E227" s="7"/>
    </row>
    <row r="228" spans="2:5" ht="11.25">
      <c r="B228" s="8"/>
      <c r="E228" s="7"/>
    </row>
    <row r="229" spans="2:5" ht="11.25">
      <c r="B229" s="8"/>
      <c r="E229" s="7"/>
    </row>
    <row r="230" spans="2:5" ht="11.25">
      <c r="B230" s="8"/>
      <c r="E230" s="7"/>
    </row>
    <row r="231" spans="2:5" ht="11.25">
      <c r="B231" s="8"/>
      <c r="E231" s="7"/>
    </row>
    <row r="232" spans="2:5" ht="11.25">
      <c r="B232" s="8"/>
      <c r="E232" s="7"/>
    </row>
    <row r="233" spans="2:5" ht="11.25">
      <c r="B233" s="8"/>
      <c r="E233" s="7"/>
    </row>
    <row r="234" spans="2:5" ht="11.25">
      <c r="B234" s="8"/>
      <c r="E234" s="7"/>
    </row>
    <row r="235" spans="2:5" ht="11.25">
      <c r="B235" s="8"/>
      <c r="E235" s="7"/>
    </row>
    <row r="236" spans="2:5" ht="11.25">
      <c r="B236" s="8"/>
      <c r="E236" s="7"/>
    </row>
    <row r="237" spans="2:5" ht="11.25">
      <c r="B237" s="8"/>
      <c r="E237" s="7"/>
    </row>
    <row r="238" spans="2:5" ht="11.25">
      <c r="B238" s="8"/>
      <c r="E238" s="7"/>
    </row>
    <row r="239" spans="2:5" ht="11.25">
      <c r="B239" s="8"/>
      <c r="E239" s="7"/>
    </row>
    <row r="240" spans="2:5" ht="11.25">
      <c r="B240" s="8"/>
      <c r="E240" s="7"/>
    </row>
    <row r="241" spans="2:5" ht="11.25">
      <c r="B241" s="8"/>
      <c r="E241" s="7"/>
    </row>
    <row r="242" spans="2:5" ht="11.25">
      <c r="B242" s="8"/>
      <c r="E242" s="7"/>
    </row>
    <row r="243" spans="2:5" ht="11.25">
      <c r="B243" s="8"/>
      <c r="E243" s="7"/>
    </row>
    <row r="244" spans="2:5" ht="11.25">
      <c r="B244" s="8"/>
      <c r="E244" s="7"/>
    </row>
    <row r="245" spans="2:5" ht="11.25">
      <c r="B245" s="8"/>
      <c r="E245" s="7"/>
    </row>
    <row r="246" spans="2:5" ht="11.25">
      <c r="B246" s="8"/>
      <c r="E246" s="7"/>
    </row>
    <row r="247" spans="2:5" ht="11.25">
      <c r="B247" s="8"/>
      <c r="E247" s="7"/>
    </row>
    <row r="248" spans="2:5" ht="11.25">
      <c r="B248" s="8"/>
      <c r="E248" s="7"/>
    </row>
    <row r="249" spans="2:5" ht="11.25">
      <c r="B249" s="8"/>
      <c r="E249" s="7"/>
    </row>
    <row r="250" spans="2:5" ht="11.25">
      <c r="B250" s="8"/>
      <c r="E250" s="7"/>
    </row>
    <row r="251" spans="2:5" ht="11.25">
      <c r="B251" s="8"/>
      <c r="E251" s="7"/>
    </row>
    <row r="252" spans="2:5" ht="11.25">
      <c r="B252" s="8"/>
      <c r="E252" s="7"/>
    </row>
    <row r="253" spans="2:5" ht="11.25">
      <c r="B253" s="8"/>
      <c r="E253" s="7"/>
    </row>
    <row r="254" spans="2:5" ht="11.25">
      <c r="B254" s="8"/>
      <c r="E254" s="7"/>
    </row>
    <row r="255" spans="2:5" ht="11.25">
      <c r="B255" s="8"/>
      <c r="E255" s="7"/>
    </row>
    <row r="256" spans="2:5" ht="11.25">
      <c r="B256" s="8"/>
      <c r="E256" s="7"/>
    </row>
    <row r="257" spans="2:5" ht="11.25">
      <c r="B257" s="8"/>
      <c r="E257" s="7"/>
    </row>
    <row r="258" spans="2:5" ht="11.25">
      <c r="B258" s="8"/>
      <c r="E258" s="7"/>
    </row>
    <row r="259" spans="2:5" ht="11.25">
      <c r="B259" s="8"/>
      <c r="E259" s="7"/>
    </row>
    <row r="260" spans="2:5" ht="11.25">
      <c r="B260" s="8"/>
      <c r="E260" s="7"/>
    </row>
    <row r="261" spans="2:5" ht="11.25">
      <c r="B261" s="8"/>
      <c r="E261" s="7"/>
    </row>
    <row r="262" spans="2:5" ht="11.25">
      <c r="B262" s="8"/>
      <c r="E262" s="7"/>
    </row>
    <row r="263" spans="2:5" ht="11.25">
      <c r="B263" s="8"/>
      <c r="E263" s="7"/>
    </row>
    <row r="264" spans="2:5" ht="11.25">
      <c r="B264" s="8"/>
      <c r="E264" s="7"/>
    </row>
    <row r="265" spans="2:5" ht="11.25">
      <c r="B265" s="8"/>
      <c r="E265" s="7"/>
    </row>
    <row r="266" spans="2:5" ht="11.25">
      <c r="B266" s="8"/>
      <c r="E266" s="7"/>
    </row>
    <row r="267" spans="2:5" ht="11.25">
      <c r="B267" s="8"/>
      <c r="E267" s="7"/>
    </row>
    <row r="268" spans="2:5" ht="11.25">
      <c r="B268" s="8"/>
      <c r="E268" s="7"/>
    </row>
    <row r="269" spans="2:5" ht="11.25">
      <c r="B269" s="8"/>
      <c r="E269" s="7"/>
    </row>
    <row r="270" spans="2:5" ht="11.25">
      <c r="B270" s="8"/>
      <c r="E270" s="7"/>
    </row>
    <row r="271" spans="2:5" ht="11.25">
      <c r="B271" s="8"/>
      <c r="E271" s="7"/>
    </row>
    <row r="272" spans="2:5" ht="11.25">
      <c r="B272" s="8"/>
      <c r="E272" s="7"/>
    </row>
    <row r="273" spans="2:5" ht="11.25">
      <c r="B273" s="8"/>
      <c r="E273" s="7"/>
    </row>
    <row r="274" spans="2:5" ht="11.25">
      <c r="B274" s="8"/>
      <c r="E274" s="7"/>
    </row>
    <row r="275" spans="2:5" ht="11.25">
      <c r="B275" s="8"/>
      <c r="E275" s="7"/>
    </row>
    <row r="276" spans="2:5" ht="11.25">
      <c r="B276" s="8"/>
      <c r="E276" s="7"/>
    </row>
    <row r="277" spans="2:5" ht="11.25">
      <c r="B277" s="8"/>
      <c r="E277" s="7"/>
    </row>
    <row r="278" spans="2:5" ht="11.25">
      <c r="B278" s="8"/>
      <c r="E278" s="7"/>
    </row>
    <row r="279" spans="2:5" ht="11.25">
      <c r="B279" s="8"/>
      <c r="E279" s="7"/>
    </row>
    <row r="280" spans="2:5" ht="11.25">
      <c r="B280" s="8"/>
      <c r="E280" s="7"/>
    </row>
    <row r="281" spans="2:5" ht="11.25">
      <c r="B281" s="8"/>
      <c r="E281" s="7"/>
    </row>
    <row r="282" spans="2:5" ht="11.25">
      <c r="B282" s="8"/>
      <c r="E282" s="7"/>
    </row>
    <row r="283" spans="2:5" ht="11.25">
      <c r="B283" s="8"/>
      <c r="E283" s="7"/>
    </row>
    <row r="284" spans="2:5" ht="11.25">
      <c r="B284" s="8"/>
      <c r="E284" s="7"/>
    </row>
    <row r="285" spans="2:5" ht="11.25">
      <c r="B285" s="8"/>
      <c r="E285" s="7"/>
    </row>
    <row r="286" spans="2:5" ht="11.25">
      <c r="B286" s="8"/>
      <c r="E286" s="7"/>
    </row>
    <row r="287" spans="2:5" ht="11.25">
      <c r="B287" s="8"/>
      <c r="E287" s="7"/>
    </row>
  </sheetData>
  <sheetProtection/>
  <mergeCells count="11">
    <mergeCell ref="A138:D138"/>
    <mergeCell ref="A115:J115"/>
    <mergeCell ref="A63:J63"/>
    <mergeCell ref="F64:G64"/>
    <mergeCell ref="I64:J64"/>
    <mergeCell ref="A1:J1"/>
    <mergeCell ref="A6:J6"/>
    <mergeCell ref="F7:G7"/>
    <mergeCell ref="I7:J7"/>
    <mergeCell ref="F116:G116"/>
    <mergeCell ref="I116:J116"/>
  </mergeCells>
  <printOptions horizontalCentered="1" verticalCentered="1"/>
  <pageMargins left="0.5118110236220472" right="0.2755905511811024" top="0.7480314960629921" bottom="0.5905511811023623" header="0.35433070866141736" footer="0.5118110236220472"/>
  <pageSetup horizontalDpi="600" verticalDpi="600" orientation="portrait" paperSize="9" scale="85" r:id="rId1"/>
  <headerFooter alignWithMargins="0">
    <oddHeader>&amp;L&amp;8AZIENDA PUBBLICA DI SERVIZI ALLA PERSONA "GIORGIO GASPARINI"</oddHeader>
  </headerFooter>
  <rowBreaks count="2" manualBreakCount="2">
    <brk id="58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223"/>
  <sheetViews>
    <sheetView zoomScalePageLayoutView="0" workbookViewId="0" topLeftCell="A80">
      <selection activeCell="D153" sqref="D153"/>
    </sheetView>
  </sheetViews>
  <sheetFormatPr defaultColWidth="9.140625" defaultRowHeight="12.75"/>
  <cols>
    <col min="1" max="1" width="3.28125" style="0" customWidth="1"/>
    <col min="2" max="2" width="4.7109375" style="0" customWidth="1"/>
    <col min="3" max="3" width="5.421875" style="0" customWidth="1"/>
    <col min="4" max="4" width="50.57421875" style="9" customWidth="1"/>
    <col min="5" max="5" width="13.7109375" style="10" customWidth="1"/>
    <col min="6" max="6" width="1.7109375" style="10" customWidth="1"/>
    <col min="7" max="7" width="12.57421875" style="0" customWidth="1"/>
    <col min="8" max="8" width="13.8515625" style="0" customWidth="1"/>
    <col min="9" max="9" width="9.8515625" style="0" bestFit="1" customWidth="1"/>
  </cols>
  <sheetData>
    <row r="2" spans="2:4" ht="8.25" customHeight="1">
      <c r="B2" s="14"/>
      <c r="C2" s="14"/>
      <c r="D2" s="15"/>
    </row>
    <row r="3" spans="2:7" ht="17.25">
      <c r="B3" s="188" t="s">
        <v>227</v>
      </c>
      <c r="C3" s="189"/>
      <c r="D3" s="189"/>
      <c r="E3" s="189"/>
      <c r="F3" s="189"/>
      <c r="G3" s="190"/>
    </row>
    <row r="4" spans="2:7" ht="14.25" customHeight="1">
      <c r="B4" s="81"/>
      <c r="C4" s="11"/>
      <c r="D4" s="12"/>
      <c r="E4" s="11"/>
      <c r="F4" s="11"/>
      <c r="G4" s="82"/>
    </row>
    <row r="5" spans="2:7" ht="15">
      <c r="B5" s="83"/>
      <c r="C5" s="4"/>
      <c r="D5" s="13"/>
      <c r="E5" s="97">
        <v>2017</v>
      </c>
      <c r="F5" s="4"/>
      <c r="G5" s="97">
        <v>2016</v>
      </c>
    </row>
    <row r="6" spans="2:7" ht="15">
      <c r="B6" s="83"/>
      <c r="C6" s="4"/>
      <c r="D6" s="13"/>
      <c r="E6" s="84"/>
      <c r="F6" s="4"/>
      <c r="G6" s="84"/>
    </row>
    <row r="7" spans="2:7" ht="12.75">
      <c r="B7" s="85" t="s">
        <v>87</v>
      </c>
      <c r="C7" s="68"/>
      <c r="D7" s="69"/>
      <c r="E7" s="86"/>
      <c r="F7" s="5"/>
      <c r="G7" s="86"/>
    </row>
    <row r="8" spans="2:7" s="1" customFormat="1" ht="12.75">
      <c r="B8" s="87"/>
      <c r="C8" s="70" t="s">
        <v>88</v>
      </c>
      <c r="D8" s="73"/>
      <c r="E8" s="88">
        <f>+SUM(E9:E12)</f>
        <v>4013177.62</v>
      </c>
      <c r="F8" s="77"/>
      <c r="G8" s="88">
        <f>+SUM(G9:G12)</f>
        <v>3928020.1399999997</v>
      </c>
    </row>
    <row r="9" spans="2:7" s="1" customFormat="1" ht="12.75">
      <c r="B9" s="87"/>
      <c r="C9" s="68"/>
      <c r="D9" s="74" t="s">
        <v>89</v>
      </c>
      <c r="E9" s="89">
        <v>1447461.82</v>
      </c>
      <c r="F9" s="5"/>
      <c r="G9" s="89">
        <v>1449736.46</v>
      </c>
    </row>
    <row r="10" spans="2:7" s="1" customFormat="1" ht="12.75">
      <c r="B10" s="87"/>
      <c r="C10" s="68"/>
      <c r="D10" s="74" t="s">
        <v>90</v>
      </c>
      <c r="E10" s="89">
        <v>2022598.09</v>
      </c>
      <c r="F10" s="5"/>
      <c r="G10" s="89">
        <v>1966116.42</v>
      </c>
    </row>
    <row r="11" spans="2:7" s="1" customFormat="1" ht="12.75">
      <c r="B11" s="87"/>
      <c r="C11" s="68"/>
      <c r="D11" s="74" t="s">
        <v>91</v>
      </c>
      <c r="E11" s="89">
        <v>543117.71</v>
      </c>
      <c r="F11" s="5"/>
      <c r="G11" s="89">
        <v>512167.26</v>
      </c>
    </row>
    <row r="12" spans="2:7" s="1" customFormat="1" ht="12.75">
      <c r="B12" s="87"/>
      <c r="C12" s="68"/>
      <c r="D12" s="74" t="s">
        <v>92</v>
      </c>
      <c r="E12" s="89">
        <v>0</v>
      </c>
      <c r="F12" s="5"/>
      <c r="G12" s="89">
        <v>0</v>
      </c>
    </row>
    <row r="13" spans="2:7" s="1" customFormat="1" ht="12.75">
      <c r="B13" s="87"/>
      <c r="C13" s="70" t="s">
        <v>93</v>
      </c>
      <c r="D13" s="73"/>
      <c r="E13" s="90">
        <f>+E14</f>
        <v>119208.66</v>
      </c>
      <c r="F13" s="5"/>
      <c r="G13" s="90">
        <f>+G14</f>
        <v>116875.9</v>
      </c>
    </row>
    <row r="14" spans="2:7" s="1" customFormat="1" ht="12.75">
      <c r="B14" s="87"/>
      <c r="C14" s="68"/>
      <c r="D14" s="74" t="s">
        <v>94</v>
      </c>
      <c r="E14" s="89">
        <v>119208.66</v>
      </c>
      <c r="F14" s="5"/>
      <c r="G14" s="89">
        <v>116875.9</v>
      </c>
    </row>
    <row r="15" spans="2:7" s="1" customFormat="1" ht="12.75">
      <c r="B15" s="87"/>
      <c r="C15" s="70" t="s">
        <v>95</v>
      </c>
      <c r="D15" s="73"/>
      <c r="E15" s="90">
        <f>+SUM(E16:E18)</f>
        <v>267200.94</v>
      </c>
      <c r="F15" s="5"/>
      <c r="G15" s="90">
        <f>+SUM(G16:G18)</f>
        <v>278455.60000000003</v>
      </c>
    </row>
    <row r="16" spans="2:7" s="1" customFormat="1" ht="12.75">
      <c r="B16" s="87"/>
      <c r="C16" s="70"/>
      <c r="D16" s="125" t="s">
        <v>214</v>
      </c>
      <c r="E16" s="126">
        <v>52020.9</v>
      </c>
      <c r="F16" s="5"/>
      <c r="G16" s="126">
        <v>48264.7</v>
      </c>
    </row>
    <row r="17" spans="2:7" s="1" customFormat="1" ht="12.75">
      <c r="B17" s="87"/>
      <c r="C17" s="68"/>
      <c r="D17" s="74" t="s">
        <v>96</v>
      </c>
      <c r="E17" s="89">
        <v>175900.43</v>
      </c>
      <c r="F17" s="5"/>
      <c r="G17" s="89">
        <v>196214.14</v>
      </c>
    </row>
    <row r="18" spans="2:7" s="1" customFormat="1" ht="12.75">
      <c r="B18" s="87"/>
      <c r="C18" s="68"/>
      <c r="D18" s="74" t="s">
        <v>97</v>
      </c>
      <c r="E18" s="89">
        <v>39279.61</v>
      </c>
      <c r="F18" s="5"/>
      <c r="G18" s="89">
        <v>33976.76</v>
      </c>
    </row>
    <row r="19" spans="2:7" s="1" customFormat="1" ht="12.75">
      <c r="B19" s="87"/>
      <c r="C19" s="70" t="s">
        <v>98</v>
      </c>
      <c r="D19" s="73"/>
      <c r="E19" s="90">
        <f>+SUM(E20:E25)</f>
        <v>1143200.06</v>
      </c>
      <c r="F19" s="5"/>
      <c r="G19" s="90">
        <f>+SUM(G20:G25)</f>
        <v>1348986.93</v>
      </c>
    </row>
    <row r="20" spans="2:7" s="1" customFormat="1" ht="12.75">
      <c r="B20" s="87"/>
      <c r="C20" s="68"/>
      <c r="D20" s="74" t="s">
        <v>99</v>
      </c>
      <c r="E20" s="89">
        <v>0</v>
      </c>
      <c r="F20" s="5"/>
      <c r="G20" s="89">
        <v>0</v>
      </c>
    </row>
    <row r="21" spans="2:7" s="1" customFormat="1" ht="12.75">
      <c r="B21" s="87"/>
      <c r="C21" s="68"/>
      <c r="D21" s="74" t="s">
        <v>100</v>
      </c>
      <c r="E21" s="89">
        <v>0</v>
      </c>
      <c r="F21" s="5"/>
      <c r="G21" s="89">
        <v>0</v>
      </c>
    </row>
    <row r="22" spans="2:7" s="1" customFormat="1" ht="12.75">
      <c r="B22" s="87"/>
      <c r="C22" s="68"/>
      <c r="D22" s="74" t="s">
        <v>101</v>
      </c>
      <c r="E22" s="89">
        <v>851589.8</v>
      </c>
      <c r="F22" s="5"/>
      <c r="G22" s="89">
        <v>858847.95</v>
      </c>
    </row>
    <row r="23" spans="2:7" s="1" customFormat="1" ht="12.75">
      <c r="B23" s="87"/>
      <c r="C23" s="68"/>
      <c r="D23" s="74" t="s">
        <v>102</v>
      </c>
      <c r="E23" s="89">
        <v>28196.53</v>
      </c>
      <c r="F23" s="5"/>
      <c r="G23" s="89">
        <v>37653.66</v>
      </c>
    </row>
    <row r="24" spans="2:7" s="1" customFormat="1" ht="12.75">
      <c r="B24" s="87"/>
      <c r="C24" s="68"/>
      <c r="D24" s="74" t="s">
        <v>103</v>
      </c>
      <c r="E24" s="89">
        <v>263413.73</v>
      </c>
      <c r="F24" s="5"/>
      <c r="G24" s="89">
        <v>446485.32</v>
      </c>
    </row>
    <row r="25" spans="2:7" s="1" customFormat="1" ht="12.75">
      <c r="B25" s="87"/>
      <c r="C25" s="68"/>
      <c r="D25" s="74" t="s">
        <v>104</v>
      </c>
      <c r="E25" s="89">
        <v>0</v>
      </c>
      <c r="F25" s="5"/>
      <c r="G25" s="89">
        <v>6000</v>
      </c>
    </row>
    <row r="26" spans="2:7" s="1" customFormat="1" ht="9.75">
      <c r="B26" s="98" t="s">
        <v>105</v>
      </c>
      <c r="C26" s="99"/>
      <c r="D26" s="100"/>
      <c r="E26" s="102">
        <f>+E8+E13+E15+E19</f>
        <v>5542787.280000001</v>
      </c>
      <c r="F26" s="101"/>
      <c r="G26" s="102">
        <f>+G8+G13+G15+G19</f>
        <v>5672338.569999999</v>
      </c>
    </row>
    <row r="27" spans="2:7" s="1" customFormat="1" ht="9.75">
      <c r="B27" s="91"/>
      <c r="C27" s="71"/>
      <c r="D27" s="72"/>
      <c r="E27" s="88"/>
      <c r="F27" s="78"/>
      <c r="G27" s="88"/>
    </row>
    <row r="28" spans="2:7" s="1" customFormat="1" ht="12.75">
      <c r="B28" s="85" t="s">
        <v>106</v>
      </c>
      <c r="C28" s="68"/>
      <c r="D28" s="69"/>
      <c r="E28" s="86"/>
      <c r="F28" s="5"/>
      <c r="G28" s="86"/>
    </row>
    <row r="29" spans="2:7" s="1" customFormat="1" ht="12.75">
      <c r="B29" s="87"/>
      <c r="C29" s="70" t="s">
        <v>107</v>
      </c>
      <c r="D29" s="73"/>
      <c r="E29" s="88">
        <f>+SUM(E30:E31)</f>
        <v>210867.16999999998</v>
      </c>
      <c r="F29" s="79"/>
      <c r="G29" s="88">
        <f>+SUM(G30:G31)</f>
        <v>208655.7</v>
      </c>
    </row>
    <row r="30" spans="2:7" s="1" customFormat="1" ht="12.75">
      <c r="B30" s="87"/>
      <c r="C30" s="68"/>
      <c r="D30" s="74" t="s">
        <v>108</v>
      </c>
      <c r="E30" s="89">
        <v>66848.21</v>
      </c>
      <c r="F30" s="79"/>
      <c r="G30" s="89">
        <v>58212.72</v>
      </c>
    </row>
    <row r="31" spans="2:7" s="1" customFormat="1" ht="12.75">
      <c r="B31" s="87"/>
      <c r="C31" s="68"/>
      <c r="D31" s="74" t="s">
        <v>109</v>
      </c>
      <c r="E31" s="89">
        <v>144018.96</v>
      </c>
      <c r="F31" s="79"/>
      <c r="G31" s="89">
        <v>150442.98</v>
      </c>
    </row>
    <row r="32" spans="2:7" s="1" customFormat="1" ht="12.75">
      <c r="B32" s="87"/>
      <c r="C32" s="70" t="s">
        <v>110</v>
      </c>
      <c r="D32" s="73"/>
      <c r="E32" s="90">
        <f>+SUM(E33:E43)</f>
        <v>2009435.81</v>
      </c>
      <c r="F32" s="79"/>
      <c r="G32" s="90">
        <f>+SUM(G33:G43)</f>
        <v>2169580.1099999994</v>
      </c>
    </row>
    <row r="33" spans="2:9" s="1" customFormat="1" ht="21">
      <c r="B33" s="87"/>
      <c r="C33" s="68"/>
      <c r="D33" s="74" t="s">
        <v>111</v>
      </c>
      <c r="E33" s="89">
        <v>267629.39</v>
      </c>
      <c r="F33" s="79"/>
      <c r="G33" s="89">
        <v>405314.46</v>
      </c>
      <c r="H33" s="127"/>
      <c r="I33" s="119"/>
    </row>
    <row r="34" spans="2:7" s="1" customFormat="1" ht="12.75">
      <c r="B34" s="87"/>
      <c r="C34" s="68"/>
      <c r="D34" s="74" t="s">
        <v>112</v>
      </c>
      <c r="E34" s="89">
        <v>279885.75</v>
      </c>
      <c r="F34" s="79"/>
      <c r="G34" s="89">
        <v>281267.98</v>
      </c>
    </row>
    <row r="35" spans="2:7" s="1" customFormat="1" ht="12.75">
      <c r="B35" s="87"/>
      <c r="C35" s="68"/>
      <c r="D35" s="74" t="s">
        <v>113</v>
      </c>
      <c r="E35" s="89">
        <v>51060.26</v>
      </c>
      <c r="F35" s="5"/>
      <c r="G35" s="89">
        <v>42127.74</v>
      </c>
    </row>
    <row r="36" spans="2:7" s="1" customFormat="1" ht="12.75">
      <c r="B36" s="87"/>
      <c r="C36" s="68"/>
      <c r="D36" s="74" t="s">
        <v>114</v>
      </c>
      <c r="E36" s="89">
        <v>16634.67</v>
      </c>
      <c r="F36" s="79"/>
      <c r="G36" s="89">
        <v>4694.26</v>
      </c>
    </row>
    <row r="37" spans="2:7" s="1" customFormat="1" ht="12.75">
      <c r="B37" s="87"/>
      <c r="C37" s="68"/>
      <c r="D37" s="74" t="s">
        <v>115</v>
      </c>
      <c r="E37" s="89">
        <v>5828.62</v>
      </c>
      <c r="F37" s="5"/>
      <c r="G37" s="89">
        <v>30160.21</v>
      </c>
    </row>
    <row r="38" spans="2:7" s="1" customFormat="1" ht="12.75">
      <c r="B38" s="87"/>
      <c r="C38" s="68"/>
      <c r="D38" s="74" t="s">
        <v>116</v>
      </c>
      <c r="E38" s="89">
        <v>975787.32</v>
      </c>
      <c r="F38" s="5"/>
      <c r="G38" s="89">
        <v>1007466.34</v>
      </c>
    </row>
    <row r="39" spans="2:7" s="1" customFormat="1" ht="12.75">
      <c r="B39" s="87"/>
      <c r="C39" s="68"/>
      <c r="D39" s="74" t="s">
        <v>117</v>
      </c>
      <c r="E39" s="89">
        <v>196664.24</v>
      </c>
      <c r="F39" s="5"/>
      <c r="G39" s="89">
        <v>199669.81</v>
      </c>
    </row>
    <row r="40" spans="2:7" s="1" customFormat="1" ht="12.75">
      <c r="B40" s="87"/>
      <c r="C40" s="68"/>
      <c r="D40" s="74" t="s">
        <v>118</v>
      </c>
      <c r="E40" s="89">
        <v>142036.7</v>
      </c>
      <c r="F40" s="5"/>
      <c r="G40" s="89">
        <v>108940.64</v>
      </c>
    </row>
    <row r="41" spans="2:7" s="1" customFormat="1" ht="12.75">
      <c r="B41" s="87"/>
      <c r="C41" s="68"/>
      <c r="D41" s="74" t="s">
        <v>119</v>
      </c>
      <c r="E41" s="89">
        <v>24344</v>
      </c>
      <c r="F41" s="5"/>
      <c r="G41" s="89">
        <v>24344</v>
      </c>
    </row>
    <row r="42" spans="2:7" s="1" customFormat="1" ht="12.75">
      <c r="B42" s="87"/>
      <c r="C42" s="68"/>
      <c r="D42" s="74" t="s">
        <v>120</v>
      </c>
      <c r="E42" s="89">
        <v>38702.77</v>
      </c>
      <c r="F42" s="5"/>
      <c r="G42" s="89">
        <v>39165.71</v>
      </c>
    </row>
    <row r="43" spans="2:9" s="1" customFormat="1" ht="12.75">
      <c r="B43" s="87"/>
      <c r="C43" s="68"/>
      <c r="D43" s="74" t="s">
        <v>121</v>
      </c>
      <c r="E43" s="89">
        <v>10862.09</v>
      </c>
      <c r="F43" s="5"/>
      <c r="G43" s="89">
        <v>26428.96</v>
      </c>
      <c r="H43" s="127"/>
      <c r="I43" s="119"/>
    </row>
    <row r="44" spans="2:7" ht="12.75">
      <c r="B44" s="87"/>
      <c r="C44" s="70" t="s">
        <v>122</v>
      </c>
      <c r="D44" s="73"/>
      <c r="E44" s="90">
        <f>+SUM(E45:E46)</f>
        <v>93603.04000000001</v>
      </c>
      <c r="F44" s="5"/>
      <c r="G44" s="90">
        <f>+SUM(G45:G46)</f>
        <v>98125.20999999999</v>
      </c>
    </row>
    <row r="45" spans="2:7" ht="12.75">
      <c r="B45" s="87"/>
      <c r="C45" s="68"/>
      <c r="D45" s="74" t="s">
        <v>123</v>
      </c>
      <c r="E45" s="89">
        <v>59188.71</v>
      </c>
      <c r="F45" s="5"/>
      <c r="G45" s="89">
        <v>62815.39</v>
      </c>
    </row>
    <row r="46" spans="2:7" ht="12.75">
      <c r="B46" s="87"/>
      <c r="C46" s="68"/>
      <c r="D46" s="74" t="s">
        <v>124</v>
      </c>
      <c r="E46" s="89">
        <v>34414.33</v>
      </c>
      <c r="F46" s="5"/>
      <c r="G46" s="89">
        <v>35309.82</v>
      </c>
    </row>
    <row r="47" spans="2:7" ht="12.75">
      <c r="B47" s="87"/>
      <c r="C47" s="70" t="s">
        <v>125</v>
      </c>
      <c r="D47" s="73"/>
      <c r="E47" s="90">
        <f>+SUM(E48:E50)</f>
        <v>2685575.49</v>
      </c>
      <c r="F47" s="5"/>
      <c r="G47" s="90">
        <f>+SUM(G48:G50)</f>
        <v>2579226.04</v>
      </c>
    </row>
    <row r="48" spans="2:7" s="1" customFormat="1" ht="12.75">
      <c r="B48" s="87"/>
      <c r="C48" s="68"/>
      <c r="D48" s="74" t="s">
        <v>126</v>
      </c>
      <c r="E48" s="89">
        <v>2093295.75</v>
      </c>
      <c r="F48" s="79"/>
      <c r="G48" s="89">
        <v>2016604.77</v>
      </c>
    </row>
    <row r="49" spans="2:7" s="1" customFormat="1" ht="12.75">
      <c r="B49" s="87"/>
      <c r="C49" s="68"/>
      <c r="D49" s="74" t="s">
        <v>127</v>
      </c>
      <c r="E49" s="89">
        <v>508383.64</v>
      </c>
      <c r="F49" s="79"/>
      <c r="G49" s="89">
        <v>509639.05</v>
      </c>
    </row>
    <row r="50" spans="2:7" s="1" customFormat="1" ht="12.75">
      <c r="B50" s="87"/>
      <c r="C50" s="68"/>
      <c r="D50" s="74" t="s">
        <v>128</v>
      </c>
      <c r="E50" s="89">
        <v>83896.1</v>
      </c>
      <c r="F50" s="5"/>
      <c r="G50" s="89">
        <v>52982.22</v>
      </c>
    </row>
    <row r="51" spans="2:7" s="1" customFormat="1" ht="9.75">
      <c r="B51" s="87"/>
      <c r="C51" s="70" t="s">
        <v>129</v>
      </c>
      <c r="D51" s="73"/>
      <c r="E51" s="90">
        <f>SUM(E52:E54)</f>
        <v>277605.83999999997</v>
      </c>
      <c r="F51" s="90">
        <f>SUM(F53:F54)</f>
        <v>0</v>
      </c>
      <c r="G51" s="90">
        <f>SUM(G52:G54)</f>
        <v>268924.08999999997</v>
      </c>
    </row>
    <row r="52" spans="2:7" s="1" customFormat="1" ht="12.75">
      <c r="B52" s="87"/>
      <c r="C52" s="70"/>
      <c r="D52" s="74" t="s">
        <v>130</v>
      </c>
      <c r="E52" s="92">
        <v>1442.34</v>
      </c>
      <c r="F52" s="5"/>
      <c r="G52" s="92">
        <v>1962.02</v>
      </c>
    </row>
    <row r="53" spans="2:9" s="1" customFormat="1" ht="12.75">
      <c r="B53" s="87"/>
      <c r="C53" s="68"/>
      <c r="D53" s="74" t="s">
        <v>131</v>
      </c>
      <c r="E53" s="89">
        <f>197605.84-E52</f>
        <v>196163.5</v>
      </c>
      <c r="F53" s="5"/>
      <c r="G53" s="89">
        <f>198924.09-G52</f>
        <v>196962.07</v>
      </c>
      <c r="H53" s="119"/>
      <c r="I53" s="119"/>
    </row>
    <row r="54" spans="2:7" s="1" customFormat="1" ht="12.75">
      <c r="B54" s="87"/>
      <c r="C54" s="68"/>
      <c r="D54" s="74" t="s">
        <v>201</v>
      </c>
      <c r="E54" s="89">
        <v>80000</v>
      </c>
      <c r="F54" s="5"/>
      <c r="G54" s="89">
        <v>70000</v>
      </c>
    </row>
    <row r="55" spans="2:7" s="1" customFormat="1" ht="15.75" customHeight="1">
      <c r="B55" s="87"/>
      <c r="C55" s="70" t="s">
        <v>132</v>
      </c>
      <c r="D55" s="73"/>
      <c r="E55" s="90">
        <f>+E56</f>
        <v>-5199.66</v>
      </c>
      <c r="F55" s="5"/>
      <c r="G55" s="90">
        <f>+G56</f>
        <v>4816.279999999999</v>
      </c>
    </row>
    <row r="56" spans="2:7" s="1" customFormat="1" ht="15.75" customHeight="1">
      <c r="B56" s="87"/>
      <c r="C56" s="68"/>
      <c r="D56" s="74" t="s">
        <v>133</v>
      </c>
      <c r="E56" s="89">
        <f>24713.7-29913.36</f>
        <v>-5199.66</v>
      </c>
      <c r="F56" s="5"/>
      <c r="G56" s="89">
        <f>29529.98-24713.7</f>
        <v>4816.279999999999</v>
      </c>
    </row>
    <row r="57" spans="2:7" s="1" customFormat="1" ht="15.75" customHeight="1">
      <c r="B57" s="87"/>
      <c r="C57" s="70" t="s">
        <v>134</v>
      </c>
      <c r="D57" s="73"/>
      <c r="E57" s="90">
        <f>+E58</f>
        <v>0</v>
      </c>
      <c r="F57" s="5"/>
      <c r="G57" s="90">
        <f>+G58</f>
        <v>0</v>
      </c>
    </row>
    <row r="58" spans="2:7" s="1" customFormat="1" ht="12.75">
      <c r="B58" s="87"/>
      <c r="C58" s="68"/>
      <c r="D58" s="74" t="s">
        <v>135</v>
      </c>
      <c r="E58" s="89">
        <v>0</v>
      </c>
      <c r="F58" s="5"/>
      <c r="G58" s="89">
        <v>0</v>
      </c>
    </row>
    <row r="59" spans="2:7" s="1" customFormat="1" ht="12.75">
      <c r="B59" s="87"/>
      <c r="C59" s="70" t="s">
        <v>136</v>
      </c>
      <c r="D59" s="73"/>
      <c r="E59" s="90">
        <f>+E60</f>
        <v>11380</v>
      </c>
      <c r="F59" s="5"/>
      <c r="G59" s="90">
        <f>+G60</f>
        <v>20970.57</v>
      </c>
    </row>
    <row r="60" spans="2:7" s="1" customFormat="1" ht="12.75">
      <c r="B60" s="87"/>
      <c r="C60" s="68"/>
      <c r="D60" s="74" t="s">
        <v>137</v>
      </c>
      <c r="E60" s="89">
        <v>11380</v>
      </c>
      <c r="F60" s="5"/>
      <c r="G60" s="89">
        <v>20970.57</v>
      </c>
    </row>
    <row r="61" spans="2:7" s="1" customFormat="1" ht="12.75">
      <c r="B61" s="87"/>
      <c r="C61" s="70" t="s">
        <v>138</v>
      </c>
      <c r="D61" s="73"/>
      <c r="E61" s="90">
        <f>+SUM(E62:E66)</f>
        <v>40121.259999999995</v>
      </c>
      <c r="F61" s="5"/>
      <c r="G61" s="90">
        <f>+SUM(G62:G66)</f>
        <v>94965.09</v>
      </c>
    </row>
    <row r="62" spans="2:7" s="1" customFormat="1" ht="12.75">
      <c r="B62" s="87"/>
      <c r="C62" s="68"/>
      <c r="D62" s="74" t="s">
        <v>139</v>
      </c>
      <c r="E62" s="89">
        <v>11226.97</v>
      </c>
      <c r="F62" s="79"/>
      <c r="G62" s="89">
        <v>11723.37</v>
      </c>
    </row>
    <row r="63" spans="2:7" s="1" customFormat="1" ht="12.75">
      <c r="B63" s="87"/>
      <c r="C63" s="68"/>
      <c r="D63" s="74" t="s">
        <v>140</v>
      </c>
      <c r="E63" s="89">
        <v>3578.07</v>
      </c>
      <c r="F63" s="79"/>
      <c r="G63" s="89">
        <v>3781.26</v>
      </c>
    </row>
    <row r="64" spans="2:7" s="1" customFormat="1" ht="12.75">
      <c r="B64" s="87"/>
      <c r="C64" s="68"/>
      <c r="D64" s="74" t="s">
        <v>141</v>
      </c>
      <c r="E64" s="89">
        <v>9831.1</v>
      </c>
      <c r="F64" s="5"/>
      <c r="G64" s="89">
        <v>9875.23</v>
      </c>
    </row>
    <row r="65" spans="2:7" s="1" customFormat="1" ht="12.75">
      <c r="B65" s="87"/>
      <c r="C65" s="68"/>
      <c r="D65" s="74" t="s">
        <v>142</v>
      </c>
      <c r="E65" s="89">
        <v>313.87</v>
      </c>
      <c r="F65" s="5"/>
      <c r="G65" s="89">
        <v>0</v>
      </c>
    </row>
    <row r="66" spans="2:7" s="1" customFormat="1" ht="12.75">
      <c r="B66" s="87"/>
      <c r="C66" s="68"/>
      <c r="D66" s="74" t="s">
        <v>143</v>
      </c>
      <c r="E66" s="89">
        <v>15171.25</v>
      </c>
      <c r="F66" s="5"/>
      <c r="G66" s="89">
        <v>69585.23</v>
      </c>
    </row>
    <row r="67" spans="2:7" s="1" customFormat="1" ht="9.75">
      <c r="B67" s="98" t="s">
        <v>144</v>
      </c>
      <c r="C67" s="99"/>
      <c r="D67" s="100"/>
      <c r="E67" s="102">
        <f>+E29+E32+E44+E47+E51+E55+E57+E59+E61</f>
        <v>5323388.949999999</v>
      </c>
      <c r="F67" s="101"/>
      <c r="G67" s="102">
        <f>+G29+G32+G44+G47+G51+G55+G57+G59+G61</f>
        <v>5445263.09</v>
      </c>
    </row>
    <row r="68" spans="2:7" s="1" customFormat="1" ht="9.75">
      <c r="B68" s="91"/>
      <c r="C68" s="71"/>
      <c r="D68" s="72"/>
      <c r="E68" s="88"/>
      <c r="F68" s="78"/>
      <c r="G68" s="88"/>
    </row>
    <row r="69" spans="2:7" s="1" customFormat="1" ht="9.75">
      <c r="B69" s="103" t="s">
        <v>145</v>
      </c>
      <c r="C69" s="104"/>
      <c r="D69" s="105"/>
      <c r="E69" s="107">
        <f>+E26-E67</f>
        <v>219398.33000000194</v>
      </c>
      <c r="F69" s="106"/>
      <c r="G69" s="107">
        <f>+G26-G67</f>
        <v>227075.47999999952</v>
      </c>
    </row>
    <row r="70" spans="2:7" s="1" customFormat="1" ht="9.75">
      <c r="B70" s="91"/>
      <c r="C70" s="71"/>
      <c r="D70" s="72"/>
      <c r="E70" s="88"/>
      <c r="F70" s="78"/>
      <c r="G70" s="88"/>
    </row>
    <row r="71" spans="2:7" s="1" customFormat="1" ht="12.75">
      <c r="B71" s="85" t="s">
        <v>146</v>
      </c>
      <c r="C71" s="68"/>
      <c r="D71" s="69"/>
      <c r="E71" s="86"/>
      <c r="F71" s="5"/>
      <c r="G71" s="86"/>
    </row>
    <row r="72" spans="2:7" s="1" customFormat="1" ht="12.75">
      <c r="B72" s="87"/>
      <c r="C72" s="70" t="s">
        <v>147</v>
      </c>
      <c r="D72" s="73"/>
      <c r="E72" s="88">
        <f>+E73+E74</f>
        <v>158.8</v>
      </c>
      <c r="F72" s="5"/>
      <c r="G72" s="88">
        <f>+G73+G74</f>
        <v>14.98</v>
      </c>
    </row>
    <row r="73" spans="2:7" s="1" customFormat="1" ht="12.75">
      <c r="B73" s="87"/>
      <c r="C73" s="68"/>
      <c r="D73" s="74" t="s">
        <v>148</v>
      </c>
      <c r="E73" s="93">
        <v>45.51</v>
      </c>
      <c r="F73" s="5"/>
      <c r="G73" s="93">
        <v>14.98</v>
      </c>
    </row>
    <row r="74" spans="2:7" s="1" customFormat="1" ht="12.75">
      <c r="B74" s="87"/>
      <c r="C74" s="68"/>
      <c r="D74" s="74" t="s">
        <v>203</v>
      </c>
      <c r="E74" s="93">
        <v>113.29</v>
      </c>
      <c r="F74" s="5"/>
      <c r="G74" s="93">
        <v>0</v>
      </c>
    </row>
    <row r="75" spans="2:7" s="1" customFormat="1" ht="12.75">
      <c r="B75" s="87"/>
      <c r="C75" s="70" t="s">
        <v>149</v>
      </c>
      <c r="D75" s="73"/>
      <c r="E75" s="88">
        <f>+E77+E76</f>
        <v>12648.41</v>
      </c>
      <c r="F75" s="5"/>
      <c r="G75" s="88">
        <f>+G77+G76</f>
        <v>15903.58</v>
      </c>
    </row>
    <row r="76" spans="2:7" s="1" customFormat="1" ht="12.75">
      <c r="B76" s="87"/>
      <c r="C76" s="70"/>
      <c r="D76" s="74" t="s">
        <v>204</v>
      </c>
      <c r="E76" s="93">
        <v>0</v>
      </c>
      <c r="F76" s="5"/>
      <c r="G76" s="93">
        <v>0</v>
      </c>
    </row>
    <row r="77" spans="2:7" s="1" customFormat="1" ht="12.75">
      <c r="B77" s="87"/>
      <c r="C77" s="68"/>
      <c r="D77" s="74" t="s">
        <v>150</v>
      </c>
      <c r="E77" s="93">
        <v>12648.41</v>
      </c>
      <c r="F77" s="5"/>
      <c r="G77" s="93">
        <v>15903.58</v>
      </c>
    </row>
    <row r="78" spans="2:7" s="1" customFormat="1" ht="9.75">
      <c r="B78" s="98" t="s">
        <v>151</v>
      </c>
      <c r="C78" s="99"/>
      <c r="D78" s="100"/>
      <c r="E78" s="102">
        <f>+E72-E75</f>
        <v>-12489.61</v>
      </c>
      <c r="F78" s="101"/>
      <c r="G78" s="102">
        <f>+G72-G75</f>
        <v>-15888.6</v>
      </c>
    </row>
    <row r="79" spans="2:7" s="1" customFormat="1" ht="9.75">
      <c r="B79" s="91"/>
      <c r="C79" s="71"/>
      <c r="D79" s="72"/>
      <c r="E79" s="88"/>
      <c r="F79" s="78"/>
      <c r="G79" s="88"/>
    </row>
    <row r="80" spans="2:7" s="1" customFormat="1" ht="12.75">
      <c r="B80" s="85" t="s">
        <v>152</v>
      </c>
      <c r="C80" s="68"/>
      <c r="D80" s="69"/>
      <c r="E80" s="86"/>
      <c r="F80" s="79"/>
      <c r="G80" s="86"/>
    </row>
    <row r="81" spans="2:7" s="1" customFormat="1" ht="12.75">
      <c r="B81" s="87"/>
      <c r="C81" s="70" t="s">
        <v>153</v>
      </c>
      <c r="D81" s="73"/>
      <c r="E81" s="88">
        <f>+SUM(E82:E83)</f>
        <v>4822.95</v>
      </c>
      <c r="F81" s="79"/>
      <c r="G81" s="88">
        <f>+SUM(G82:G83)</f>
        <v>5012</v>
      </c>
    </row>
    <row r="82" spans="2:7" s="1" customFormat="1" ht="12.75">
      <c r="B82" s="87"/>
      <c r="C82" s="68"/>
      <c r="D82" s="74" t="s">
        <v>154</v>
      </c>
      <c r="E82" s="93">
        <v>4822.95</v>
      </c>
      <c r="F82" s="79"/>
      <c r="G82" s="93">
        <v>5012</v>
      </c>
    </row>
    <row r="83" spans="2:7" s="1" customFormat="1" ht="12.75">
      <c r="B83" s="87"/>
      <c r="C83" s="68"/>
      <c r="D83" s="74" t="s">
        <v>155</v>
      </c>
      <c r="E83" s="93">
        <v>0</v>
      </c>
      <c r="F83" s="79"/>
      <c r="G83" s="93">
        <v>0</v>
      </c>
    </row>
    <row r="84" spans="2:7" s="1" customFormat="1" ht="12.75">
      <c r="B84" s="87"/>
      <c r="C84" s="70" t="s">
        <v>156</v>
      </c>
      <c r="D84" s="74"/>
      <c r="E84" s="88">
        <f>+SUM(E85:E86)</f>
        <v>0</v>
      </c>
      <c r="F84" s="79"/>
      <c r="G84" s="88">
        <f>+SUM(G85:G86)</f>
        <v>0</v>
      </c>
    </row>
    <row r="85" spans="2:7" s="1" customFormat="1" ht="12.75">
      <c r="B85" s="87"/>
      <c r="C85" s="68"/>
      <c r="D85" s="74" t="s">
        <v>157</v>
      </c>
      <c r="E85" s="93">
        <v>0</v>
      </c>
      <c r="F85" s="79"/>
      <c r="G85" s="93">
        <v>0</v>
      </c>
    </row>
    <row r="86" spans="2:7" s="1" customFormat="1" ht="12.75">
      <c r="B86" s="87"/>
      <c r="C86" s="68"/>
      <c r="D86" s="74" t="s">
        <v>158</v>
      </c>
      <c r="E86" s="93">
        <v>0</v>
      </c>
      <c r="F86" s="79"/>
      <c r="G86" s="93">
        <v>0</v>
      </c>
    </row>
    <row r="87" spans="2:7" s="1" customFormat="1" ht="9.75">
      <c r="B87" s="98" t="s">
        <v>159</v>
      </c>
      <c r="C87" s="99"/>
      <c r="D87" s="100"/>
      <c r="E87" s="102">
        <f>+E82+E83-E85-E86</f>
        <v>4822.95</v>
      </c>
      <c r="F87" s="101"/>
      <c r="G87" s="102">
        <f>+G82+G83-G85-G86</f>
        <v>5012</v>
      </c>
    </row>
    <row r="88" spans="2:7" s="1" customFormat="1" ht="9.75">
      <c r="B88" s="91"/>
      <c r="C88" s="71"/>
      <c r="D88" s="72"/>
      <c r="E88" s="88"/>
      <c r="F88" s="78"/>
      <c r="G88" s="88"/>
    </row>
    <row r="89" spans="2:7" s="1" customFormat="1" ht="9.75">
      <c r="B89" s="103" t="s">
        <v>160</v>
      </c>
      <c r="C89" s="104"/>
      <c r="D89" s="105"/>
      <c r="E89" s="107">
        <f>+E69+E78+E87</f>
        <v>211731.67000000196</v>
      </c>
      <c r="F89" s="106"/>
      <c r="G89" s="107">
        <f>+G69+G78+G87</f>
        <v>216198.8799999995</v>
      </c>
    </row>
    <row r="90" spans="2:7" s="1" customFormat="1" ht="9.75">
      <c r="B90" s="91"/>
      <c r="C90" s="71"/>
      <c r="D90" s="72"/>
      <c r="E90" s="94"/>
      <c r="F90" s="80"/>
      <c r="G90" s="94"/>
    </row>
    <row r="91" spans="2:7" s="1" customFormat="1" ht="12.75">
      <c r="B91" s="87"/>
      <c r="C91" s="70" t="s">
        <v>161</v>
      </c>
      <c r="D91" s="73"/>
      <c r="E91" s="88"/>
      <c r="F91" s="79"/>
      <c r="G91" s="88"/>
    </row>
    <row r="92" spans="2:7" s="1" customFormat="1" ht="12.75">
      <c r="B92" s="87"/>
      <c r="C92" s="68"/>
      <c r="D92" s="74" t="s">
        <v>162</v>
      </c>
      <c r="E92" s="86">
        <v>209672.67</v>
      </c>
      <c r="F92" s="79"/>
      <c r="G92" s="86">
        <v>214139.88</v>
      </c>
    </row>
    <row r="93" spans="2:7" ht="12.75">
      <c r="B93" s="87"/>
      <c r="C93" s="68"/>
      <c r="D93" s="74" t="s">
        <v>163</v>
      </c>
      <c r="E93" s="86">
        <v>2059</v>
      </c>
      <c r="F93" s="5"/>
      <c r="G93" s="86">
        <v>2059</v>
      </c>
    </row>
    <row r="94" spans="2:7" ht="12.75">
      <c r="B94" s="95"/>
      <c r="C94" s="75"/>
      <c r="D94" s="76"/>
      <c r="E94" s="96"/>
      <c r="F94" s="5"/>
      <c r="G94" s="96"/>
    </row>
    <row r="95" spans="2:7" ht="12.75">
      <c r="B95" s="108"/>
      <c r="C95" s="109" t="s">
        <v>164</v>
      </c>
      <c r="D95" s="110"/>
      <c r="E95" s="124">
        <f>(+E89-E92-E93)</f>
        <v>1.949956640601158E-09</v>
      </c>
      <c r="F95" s="111"/>
      <c r="G95" s="124">
        <f>(+G89-G92-G93)</f>
        <v>-4.94765117764473E-10</v>
      </c>
    </row>
    <row r="96" spans="2:6" ht="12.75">
      <c r="B96" s="14"/>
      <c r="C96" s="14"/>
      <c r="D96" s="15"/>
      <c r="E96" s="5"/>
      <c r="F96" s="5"/>
    </row>
    <row r="97" spans="2:6" ht="12.75">
      <c r="B97" s="14"/>
      <c r="C97" s="14"/>
      <c r="D97" s="15"/>
      <c r="E97" s="5"/>
      <c r="F97" s="5"/>
    </row>
    <row r="98" spans="2:6" ht="12.75">
      <c r="B98" s="14"/>
      <c r="C98" s="14"/>
      <c r="D98" s="15"/>
      <c r="E98" s="5"/>
      <c r="F98" s="5"/>
    </row>
    <row r="99" spans="2:6" ht="12.75">
      <c r="B99" s="14"/>
      <c r="C99" s="14"/>
      <c r="D99" s="15"/>
      <c r="E99" s="5"/>
      <c r="F99" s="5"/>
    </row>
    <row r="100" spans="2:6" ht="12.75">
      <c r="B100" s="14"/>
      <c r="C100" s="14"/>
      <c r="D100" s="15"/>
      <c r="E100" s="5"/>
      <c r="F100" s="5"/>
    </row>
    <row r="101" spans="2:6" ht="12.75">
      <c r="B101" s="14"/>
      <c r="C101" s="14"/>
      <c r="D101" s="15"/>
      <c r="E101" s="5"/>
      <c r="F101" s="5"/>
    </row>
    <row r="102" spans="2:6" ht="12.75">
      <c r="B102" s="14"/>
      <c r="C102" s="14"/>
      <c r="D102" s="15"/>
      <c r="E102" s="5"/>
      <c r="F102" s="5"/>
    </row>
    <row r="103" spans="2:6" ht="12.75">
      <c r="B103" s="14"/>
      <c r="C103" s="14"/>
      <c r="D103" s="15"/>
      <c r="E103" s="5"/>
      <c r="F103" s="5"/>
    </row>
    <row r="104" spans="2:6" ht="12.75">
      <c r="B104" s="14"/>
      <c r="C104" s="14"/>
      <c r="D104" s="15"/>
      <c r="E104" s="5"/>
      <c r="F104" s="5"/>
    </row>
    <row r="105" spans="2:6" ht="12.75">
      <c r="B105" s="14"/>
      <c r="C105" s="14"/>
      <c r="D105" s="15"/>
      <c r="E105" s="5"/>
      <c r="F105" s="5"/>
    </row>
    <row r="106" spans="2:6" ht="12.75">
      <c r="B106" s="14"/>
      <c r="C106" s="14"/>
      <c r="D106" s="15"/>
      <c r="E106" s="5"/>
      <c r="F106" s="5"/>
    </row>
    <row r="107" spans="2:6" ht="12.75">
      <c r="B107" s="14"/>
      <c r="C107" s="14"/>
      <c r="D107" s="15"/>
      <c r="E107" s="5"/>
      <c r="F107" s="5"/>
    </row>
    <row r="108" spans="2:6" ht="12.75">
      <c r="B108" s="14"/>
      <c r="C108" s="14"/>
      <c r="D108" s="15"/>
      <c r="E108" s="5"/>
      <c r="F108" s="5"/>
    </row>
    <row r="109" spans="2:6" ht="12.75">
      <c r="B109" s="14"/>
      <c r="C109" s="14"/>
      <c r="D109" s="15"/>
      <c r="E109" s="5"/>
      <c r="F109" s="5"/>
    </row>
    <row r="110" spans="2:6" ht="12.75">
      <c r="B110" s="14"/>
      <c r="C110" s="14"/>
      <c r="D110" s="15"/>
      <c r="E110" s="5"/>
      <c r="F110" s="5"/>
    </row>
    <row r="111" spans="2:6" ht="12.75">
      <c r="B111" s="14"/>
      <c r="C111" s="14"/>
      <c r="D111" s="15"/>
      <c r="E111" s="5"/>
      <c r="F111" s="5"/>
    </row>
    <row r="112" spans="2:6" ht="12.75">
      <c r="B112" s="14"/>
      <c r="C112" s="14"/>
      <c r="D112" s="15"/>
      <c r="E112" s="5"/>
      <c r="F112" s="5"/>
    </row>
    <row r="113" spans="2:6" ht="12.75">
      <c r="B113" s="14"/>
      <c r="C113" s="14"/>
      <c r="D113" s="15"/>
      <c r="E113" s="5"/>
      <c r="F113" s="5"/>
    </row>
    <row r="114" spans="2:6" ht="12.75">
      <c r="B114" s="14"/>
      <c r="C114" s="14"/>
      <c r="D114" s="15"/>
      <c r="E114" s="5"/>
      <c r="F114" s="5"/>
    </row>
    <row r="115" spans="2:6" ht="12.75">
      <c r="B115" s="14"/>
      <c r="C115" s="14"/>
      <c r="D115" s="15"/>
      <c r="E115" s="5"/>
      <c r="F115" s="5"/>
    </row>
    <row r="116" spans="2:6" ht="12.75">
      <c r="B116" s="14"/>
      <c r="C116" s="14"/>
      <c r="D116" s="15"/>
      <c r="E116" s="5"/>
      <c r="F116" s="5"/>
    </row>
    <row r="117" spans="2:6" ht="12.75">
      <c r="B117" s="14"/>
      <c r="C117" s="14"/>
      <c r="D117" s="15"/>
      <c r="E117" s="5"/>
      <c r="F117" s="5"/>
    </row>
    <row r="118" spans="2:6" ht="12.75">
      <c r="B118" s="14"/>
      <c r="C118" s="14"/>
      <c r="D118" s="15"/>
      <c r="E118" s="5"/>
      <c r="F118" s="5"/>
    </row>
    <row r="119" spans="2:6" ht="12.75">
      <c r="B119" s="14"/>
      <c r="C119" s="14"/>
      <c r="D119" s="15"/>
      <c r="E119" s="5"/>
      <c r="F119" s="5"/>
    </row>
    <row r="120" spans="2:6" ht="12.75">
      <c r="B120" s="14"/>
      <c r="C120" s="14"/>
      <c r="D120" s="15"/>
      <c r="E120" s="5"/>
      <c r="F120" s="5"/>
    </row>
    <row r="121" spans="2:6" ht="12.75">
      <c r="B121" s="14"/>
      <c r="C121" s="14"/>
      <c r="D121" s="15"/>
      <c r="E121" s="5"/>
      <c r="F121" s="5"/>
    </row>
    <row r="122" spans="2:6" ht="12.75">
      <c r="B122" s="14"/>
      <c r="C122" s="14"/>
      <c r="D122" s="15"/>
      <c r="E122" s="5"/>
      <c r="F122" s="5"/>
    </row>
    <row r="123" spans="2:6" ht="12.75">
      <c r="B123" s="14"/>
      <c r="C123" s="14"/>
      <c r="D123" s="15"/>
      <c r="E123" s="5"/>
      <c r="F123" s="5"/>
    </row>
    <row r="124" spans="2:6" ht="12.75">
      <c r="B124" s="14"/>
      <c r="C124" s="14"/>
      <c r="D124" s="15"/>
      <c r="E124" s="5"/>
      <c r="F124" s="5"/>
    </row>
    <row r="125" spans="2:6" ht="12.75">
      <c r="B125" s="14"/>
      <c r="C125" s="14"/>
      <c r="D125" s="15"/>
      <c r="E125" s="5"/>
      <c r="F125" s="5"/>
    </row>
    <row r="126" spans="2:6" ht="12.75">
      <c r="B126" s="14"/>
      <c r="C126" s="14"/>
      <c r="D126" s="15"/>
      <c r="E126" s="5"/>
      <c r="F126" s="5"/>
    </row>
    <row r="127" spans="2:6" ht="12.75">
      <c r="B127" s="14"/>
      <c r="C127" s="14"/>
      <c r="D127" s="15"/>
      <c r="E127" s="5"/>
      <c r="F127" s="5"/>
    </row>
    <row r="128" spans="2:6" ht="12.75">
      <c r="B128" s="14"/>
      <c r="C128" s="14"/>
      <c r="D128" s="15"/>
      <c r="E128" s="5"/>
      <c r="F128" s="5"/>
    </row>
    <row r="129" spans="2:6" ht="12.75">
      <c r="B129" s="14"/>
      <c r="C129" s="14"/>
      <c r="D129" s="15"/>
      <c r="E129" s="5"/>
      <c r="F129" s="5"/>
    </row>
    <row r="130" spans="2:6" ht="12.75">
      <c r="B130" s="14"/>
      <c r="C130" s="14"/>
      <c r="D130" s="15"/>
      <c r="E130" s="5"/>
      <c r="F130" s="5"/>
    </row>
    <row r="131" spans="2:6" ht="12.75">
      <c r="B131" s="14"/>
      <c r="C131" s="14"/>
      <c r="D131" s="15"/>
      <c r="E131" s="5"/>
      <c r="F131" s="5"/>
    </row>
    <row r="132" spans="2:6" ht="12.75">
      <c r="B132" s="14"/>
      <c r="C132" s="14"/>
      <c r="D132" s="15"/>
      <c r="E132" s="5"/>
      <c r="F132" s="5"/>
    </row>
    <row r="133" spans="2:6" ht="12.75">
      <c r="B133" s="14"/>
      <c r="C133" s="14"/>
      <c r="D133" s="15"/>
      <c r="E133" s="5"/>
      <c r="F133" s="5"/>
    </row>
    <row r="134" spans="2:6" ht="12.75">
      <c r="B134" s="14"/>
      <c r="C134" s="14"/>
      <c r="D134" s="15"/>
      <c r="E134" s="5"/>
      <c r="F134" s="5"/>
    </row>
    <row r="135" spans="2:6" ht="12.75">
      <c r="B135" s="14"/>
      <c r="C135" s="14"/>
      <c r="D135" s="15"/>
      <c r="E135" s="5"/>
      <c r="F135" s="5"/>
    </row>
    <row r="136" spans="2:6" ht="12.75">
      <c r="B136" s="14"/>
      <c r="C136" s="14"/>
      <c r="D136" s="15"/>
      <c r="E136" s="5"/>
      <c r="F136" s="5"/>
    </row>
    <row r="137" spans="2:6" ht="12.75">
      <c r="B137" s="14"/>
      <c r="C137" s="14"/>
      <c r="D137" s="15"/>
      <c r="E137" s="5"/>
      <c r="F137" s="5"/>
    </row>
    <row r="138" spans="2:6" ht="12.75">
      <c r="B138" s="14"/>
      <c r="C138" s="14"/>
      <c r="D138" s="15"/>
      <c r="E138" s="5"/>
      <c r="F138" s="5"/>
    </row>
    <row r="139" spans="2:6" ht="12.75">
      <c r="B139" s="14"/>
      <c r="C139" s="14"/>
      <c r="D139" s="15"/>
      <c r="E139" s="5"/>
      <c r="F139" s="5"/>
    </row>
    <row r="140" spans="2:6" ht="12.75">
      <c r="B140" s="14"/>
      <c r="C140" s="14"/>
      <c r="D140" s="15"/>
      <c r="E140" s="5"/>
      <c r="F140" s="5"/>
    </row>
    <row r="141" spans="2:6" ht="12.75">
      <c r="B141" s="14"/>
      <c r="C141" s="14"/>
      <c r="D141" s="15"/>
      <c r="E141" s="5"/>
      <c r="F141" s="5"/>
    </row>
    <row r="142" spans="2:6" ht="12.75">
      <c r="B142" s="14"/>
      <c r="C142" s="14"/>
      <c r="D142" s="15"/>
      <c r="E142" s="5"/>
      <c r="F142" s="5"/>
    </row>
    <row r="143" spans="2:6" ht="12.75">
      <c r="B143" s="14"/>
      <c r="C143" s="14"/>
      <c r="D143" s="15"/>
      <c r="E143" s="5"/>
      <c r="F143" s="5"/>
    </row>
    <row r="144" spans="2:6" ht="12.75">
      <c r="B144" s="14"/>
      <c r="C144" s="14"/>
      <c r="D144" s="15"/>
      <c r="E144" s="5"/>
      <c r="F144" s="5"/>
    </row>
    <row r="145" spans="2:6" ht="12.75">
      <c r="B145" s="14"/>
      <c r="C145" s="14"/>
      <c r="D145" s="15"/>
      <c r="E145" s="5"/>
      <c r="F145" s="5"/>
    </row>
    <row r="146" spans="2:6" ht="12.75">
      <c r="B146" s="14"/>
      <c r="C146" s="14"/>
      <c r="D146" s="15"/>
      <c r="E146" s="5"/>
      <c r="F146" s="5"/>
    </row>
    <row r="147" spans="2:6" ht="12.75">
      <c r="B147" s="14"/>
      <c r="C147" s="14"/>
      <c r="D147" s="15"/>
      <c r="E147" s="5"/>
      <c r="F147" s="5"/>
    </row>
    <row r="148" spans="2:6" ht="12.75">
      <c r="B148" s="14"/>
      <c r="C148" s="14"/>
      <c r="D148" s="15"/>
      <c r="E148" s="5"/>
      <c r="F148" s="5"/>
    </row>
    <row r="149" spans="2:6" ht="12.75">
      <c r="B149" s="14"/>
      <c r="C149" s="14"/>
      <c r="D149" s="15"/>
      <c r="E149" s="5"/>
      <c r="F149" s="5"/>
    </row>
    <row r="150" spans="2:6" ht="12.75">
      <c r="B150" s="14"/>
      <c r="C150" s="14"/>
      <c r="D150" s="15"/>
      <c r="E150" s="5"/>
      <c r="F150" s="5"/>
    </row>
    <row r="151" spans="2:6" ht="12.75">
      <c r="B151" s="14"/>
      <c r="C151" s="14"/>
      <c r="D151" s="15"/>
      <c r="E151" s="5"/>
      <c r="F151" s="5"/>
    </row>
    <row r="152" spans="2:6" ht="12.75">
      <c r="B152" s="14"/>
      <c r="C152" s="14"/>
      <c r="D152" s="15"/>
      <c r="E152" s="5"/>
      <c r="F152" s="5"/>
    </row>
    <row r="153" spans="2:6" ht="12.75">
      <c r="B153" s="14"/>
      <c r="C153" s="14"/>
      <c r="D153" s="15"/>
      <c r="E153" s="5"/>
      <c r="F153" s="5"/>
    </row>
    <row r="154" spans="2:6" ht="12.75">
      <c r="B154" s="14"/>
      <c r="C154" s="14"/>
      <c r="D154" s="15"/>
      <c r="E154" s="5"/>
      <c r="F154" s="5"/>
    </row>
    <row r="155" spans="2:6" ht="12.75">
      <c r="B155" s="14"/>
      <c r="C155" s="14"/>
      <c r="D155" s="15"/>
      <c r="E155" s="5"/>
      <c r="F155" s="5"/>
    </row>
    <row r="156" spans="2:6" ht="12.75">
      <c r="B156" s="14"/>
      <c r="C156" s="14"/>
      <c r="D156" s="15"/>
      <c r="E156" s="5"/>
      <c r="F156" s="5"/>
    </row>
    <row r="157" spans="2:6" ht="12.75">
      <c r="B157" s="14"/>
      <c r="C157" s="14"/>
      <c r="D157" s="15"/>
      <c r="E157" s="5"/>
      <c r="F157" s="5"/>
    </row>
    <row r="158" spans="2:6" ht="12.75">
      <c r="B158" s="14"/>
      <c r="C158" s="14"/>
      <c r="D158" s="15"/>
      <c r="E158" s="5"/>
      <c r="F158" s="5"/>
    </row>
    <row r="159" spans="2:6" ht="12.75">
      <c r="B159" s="14"/>
      <c r="C159" s="14"/>
      <c r="D159" s="15"/>
      <c r="E159" s="5"/>
      <c r="F159" s="5"/>
    </row>
    <row r="160" spans="2:6" ht="12.75">
      <c r="B160" s="14"/>
      <c r="C160" s="14"/>
      <c r="D160" s="15"/>
      <c r="E160" s="5"/>
      <c r="F160" s="5"/>
    </row>
    <row r="161" spans="2:6" ht="12.75">
      <c r="B161" s="14"/>
      <c r="C161" s="14"/>
      <c r="D161" s="15"/>
      <c r="E161" s="5"/>
      <c r="F161" s="5"/>
    </row>
    <row r="162" spans="2:6" ht="12.75">
      <c r="B162" s="14"/>
      <c r="C162" s="14"/>
      <c r="D162" s="15"/>
      <c r="E162" s="5"/>
      <c r="F162" s="5"/>
    </row>
    <row r="163" spans="2:6" ht="12.75">
      <c r="B163" s="14"/>
      <c r="C163" s="14"/>
      <c r="D163" s="15"/>
      <c r="E163" s="5"/>
      <c r="F163" s="5"/>
    </row>
    <row r="164" spans="2:6" ht="12.75">
      <c r="B164" s="14"/>
      <c r="C164" s="14"/>
      <c r="D164" s="15"/>
      <c r="E164" s="5"/>
      <c r="F164" s="5"/>
    </row>
    <row r="165" spans="2:6" ht="12.75">
      <c r="B165" s="14"/>
      <c r="C165" s="14"/>
      <c r="D165" s="15"/>
      <c r="E165" s="5"/>
      <c r="F165" s="5"/>
    </row>
    <row r="166" spans="2:6" ht="12.75">
      <c r="B166" s="14"/>
      <c r="C166" s="14"/>
      <c r="D166" s="15"/>
      <c r="E166" s="5"/>
      <c r="F166" s="5"/>
    </row>
    <row r="167" spans="2:6" ht="12.75">
      <c r="B167" s="14"/>
      <c r="C167" s="14"/>
      <c r="D167" s="15"/>
      <c r="E167" s="5"/>
      <c r="F167" s="5"/>
    </row>
    <row r="168" spans="2:6" ht="12.75">
      <c r="B168" s="14"/>
      <c r="C168" s="14"/>
      <c r="D168" s="15"/>
      <c r="E168" s="5"/>
      <c r="F168" s="5"/>
    </row>
    <row r="169" spans="2:6" ht="12.75">
      <c r="B169" s="14"/>
      <c r="C169" s="14"/>
      <c r="D169" s="15"/>
      <c r="E169" s="5"/>
      <c r="F169" s="5"/>
    </row>
    <row r="170" spans="2:6" ht="12.75">
      <c r="B170" s="14"/>
      <c r="C170" s="14"/>
      <c r="D170" s="15"/>
      <c r="E170" s="5"/>
      <c r="F170" s="5"/>
    </row>
    <row r="171" spans="2:6" ht="12.75">
      <c r="B171" s="14"/>
      <c r="C171" s="14"/>
      <c r="D171" s="15"/>
      <c r="E171" s="5"/>
      <c r="F171" s="5"/>
    </row>
    <row r="172" spans="2:6" ht="12.75">
      <c r="B172" s="14"/>
      <c r="C172" s="14"/>
      <c r="D172" s="15"/>
      <c r="E172" s="5"/>
      <c r="F172" s="5"/>
    </row>
    <row r="173" spans="2:6" ht="12.75">
      <c r="B173" s="14"/>
      <c r="C173" s="14"/>
      <c r="D173" s="15"/>
      <c r="E173" s="5"/>
      <c r="F173" s="5"/>
    </row>
    <row r="174" spans="2:6" ht="12.75">
      <c r="B174" s="14"/>
      <c r="C174" s="14"/>
      <c r="D174" s="15"/>
      <c r="E174" s="5"/>
      <c r="F174" s="5"/>
    </row>
    <row r="175" spans="2:6" ht="12.75">
      <c r="B175" s="14"/>
      <c r="C175" s="14"/>
      <c r="D175" s="15"/>
      <c r="E175" s="5"/>
      <c r="F175" s="5"/>
    </row>
    <row r="176" spans="2:6" ht="12.75">
      <c r="B176" s="14"/>
      <c r="C176" s="14"/>
      <c r="D176" s="15"/>
      <c r="E176" s="5"/>
      <c r="F176" s="5"/>
    </row>
    <row r="177" spans="2:6" ht="12.75">
      <c r="B177" s="14"/>
      <c r="C177" s="14"/>
      <c r="D177" s="15"/>
      <c r="E177" s="5"/>
      <c r="F177" s="5"/>
    </row>
    <row r="178" spans="2:6" ht="12.75">
      <c r="B178" s="14"/>
      <c r="C178" s="14"/>
      <c r="D178" s="15"/>
      <c r="E178" s="5"/>
      <c r="F178" s="5"/>
    </row>
    <row r="179" spans="2:6" ht="12.75">
      <c r="B179" s="14"/>
      <c r="C179" s="14"/>
      <c r="D179" s="15"/>
      <c r="E179" s="5"/>
      <c r="F179" s="5"/>
    </row>
    <row r="180" spans="2:6" ht="12.75">
      <c r="B180" s="14"/>
      <c r="C180" s="14"/>
      <c r="D180" s="15"/>
      <c r="E180" s="5"/>
      <c r="F180" s="5"/>
    </row>
    <row r="181" spans="2:6" ht="12.75">
      <c r="B181" s="14"/>
      <c r="C181" s="14"/>
      <c r="D181" s="15"/>
      <c r="E181" s="5"/>
      <c r="F181" s="5"/>
    </row>
    <row r="182" spans="2:6" ht="12.75">
      <c r="B182" s="14"/>
      <c r="C182" s="14"/>
      <c r="D182" s="15"/>
      <c r="E182" s="5"/>
      <c r="F182" s="5"/>
    </row>
    <row r="183" spans="2:6" ht="12.75">
      <c r="B183" s="14"/>
      <c r="C183" s="14"/>
      <c r="D183" s="15"/>
      <c r="E183" s="5"/>
      <c r="F183" s="5"/>
    </row>
    <row r="184" spans="2:6" ht="12.75">
      <c r="B184" s="14"/>
      <c r="C184" s="14"/>
      <c r="D184" s="15"/>
      <c r="E184" s="5"/>
      <c r="F184" s="5"/>
    </row>
    <row r="185" spans="2:6" ht="12.75">
      <c r="B185" s="14"/>
      <c r="C185" s="14"/>
      <c r="D185" s="15"/>
      <c r="E185" s="5"/>
      <c r="F185" s="5"/>
    </row>
    <row r="186" spans="2:6" ht="12.75">
      <c r="B186" s="14"/>
      <c r="C186" s="14"/>
      <c r="D186" s="15"/>
      <c r="E186" s="5"/>
      <c r="F186" s="5"/>
    </row>
    <row r="187" spans="2:6" ht="12.75">
      <c r="B187" s="14"/>
      <c r="C187" s="14"/>
      <c r="D187" s="15"/>
      <c r="E187" s="5"/>
      <c r="F187" s="5"/>
    </row>
    <row r="188" spans="2:6" ht="12.75">
      <c r="B188" s="14"/>
      <c r="C188" s="14"/>
      <c r="D188" s="15"/>
      <c r="E188" s="5"/>
      <c r="F188" s="5"/>
    </row>
    <row r="189" spans="2:6" ht="12.75">
      <c r="B189" s="14"/>
      <c r="C189" s="14"/>
      <c r="D189" s="15"/>
      <c r="E189" s="5"/>
      <c r="F189" s="5"/>
    </row>
    <row r="190" spans="2:6" ht="12.75">
      <c r="B190" s="14"/>
      <c r="C190" s="14"/>
      <c r="D190" s="15"/>
      <c r="E190" s="5"/>
      <c r="F190" s="5"/>
    </row>
    <row r="191" spans="2:6" ht="12.75">
      <c r="B191" s="14"/>
      <c r="C191" s="14"/>
      <c r="D191" s="15"/>
      <c r="E191" s="5"/>
      <c r="F191" s="5"/>
    </row>
    <row r="192" spans="2:6" ht="12.75">
      <c r="B192" s="14"/>
      <c r="C192" s="14"/>
      <c r="D192" s="15"/>
      <c r="E192" s="5"/>
      <c r="F192" s="5"/>
    </row>
    <row r="193" spans="2:6" ht="12.75">
      <c r="B193" s="14"/>
      <c r="C193" s="14"/>
      <c r="D193" s="15"/>
      <c r="E193" s="5"/>
      <c r="F193" s="5"/>
    </row>
    <row r="194" spans="2:6" ht="12.75">
      <c r="B194" s="14"/>
      <c r="C194" s="14"/>
      <c r="D194" s="15"/>
      <c r="E194" s="5"/>
      <c r="F194" s="5"/>
    </row>
    <row r="195" spans="2:6" ht="12.75">
      <c r="B195" s="14"/>
      <c r="C195" s="14"/>
      <c r="D195" s="15"/>
      <c r="E195" s="5"/>
      <c r="F195" s="5"/>
    </row>
    <row r="196" spans="2:6" ht="12.75">
      <c r="B196" s="14"/>
      <c r="C196" s="14"/>
      <c r="D196" s="15"/>
      <c r="E196" s="5"/>
      <c r="F196" s="5"/>
    </row>
    <row r="197" spans="2:6" ht="12.75">
      <c r="B197" s="14"/>
      <c r="C197" s="14"/>
      <c r="D197" s="15"/>
      <c r="E197" s="5"/>
      <c r="F197" s="5"/>
    </row>
    <row r="198" spans="2:6" ht="12.75">
      <c r="B198" s="14"/>
      <c r="C198" s="14"/>
      <c r="D198" s="15"/>
      <c r="E198" s="5"/>
      <c r="F198" s="5"/>
    </row>
    <row r="199" spans="2:6" ht="12.75">
      <c r="B199" s="14"/>
      <c r="C199" s="14"/>
      <c r="D199" s="15"/>
      <c r="E199" s="5"/>
      <c r="F199" s="5"/>
    </row>
    <row r="200" spans="2:6" ht="12.75">
      <c r="B200" s="14"/>
      <c r="C200" s="14"/>
      <c r="D200" s="15"/>
      <c r="E200" s="5"/>
      <c r="F200" s="5"/>
    </row>
    <row r="201" spans="2:6" ht="12.75">
      <c r="B201" s="14"/>
      <c r="C201" s="14"/>
      <c r="D201" s="15"/>
      <c r="E201" s="5"/>
      <c r="F201" s="5"/>
    </row>
    <row r="202" spans="2:6" ht="12.75">
      <c r="B202" s="14"/>
      <c r="C202" s="14"/>
      <c r="D202" s="15"/>
      <c r="E202" s="5"/>
      <c r="F202" s="5"/>
    </row>
    <row r="203" spans="2:6" ht="12.75">
      <c r="B203" s="14"/>
      <c r="C203" s="14"/>
      <c r="D203" s="15"/>
      <c r="E203" s="5"/>
      <c r="F203" s="5"/>
    </row>
    <row r="204" spans="2:6" ht="12.75">
      <c r="B204" s="14"/>
      <c r="C204" s="14"/>
      <c r="D204" s="15"/>
      <c r="E204" s="5"/>
      <c r="F204" s="5"/>
    </row>
    <row r="205" spans="2:6" ht="12.75">
      <c r="B205" s="14"/>
      <c r="C205" s="14"/>
      <c r="D205" s="15"/>
      <c r="E205" s="5"/>
      <c r="F205" s="5"/>
    </row>
    <row r="206" spans="2:6" ht="12.75">
      <c r="B206" s="14"/>
      <c r="C206" s="14"/>
      <c r="D206" s="15"/>
      <c r="E206" s="5"/>
      <c r="F206" s="5"/>
    </row>
    <row r="207" spans="2:6" ht="12.75">
      <c r="B207" s="14"/>
      <c r="C207" s="14"/>
      <c r="D207" s="15"/>
      <c r="E207" s="5"/>
      <c r="F207" s="5"/>
    </row>
    <row r="208" spans="2:6" ht="12.75">
      <c r="B208" s="14"/>
      <c r="C208" s="14"/>
      <c r="D208" s="15"/>
      <c r="E208" s="5"/>
      <c r="F208" s="5"/>
    </row>
    <row r="209" spans="2:6" ht="12.75">
      <c r="B209" s="14"/>
      <c r="C209" s="14"/>
      <c r="D209" s="15"/>
      <c r="E209" s="5"/>
      <c r="F209" s="5"/>
    </row>
    <row r="210" spans="2:6" ht="12.75">
      <c r="B210" s="14"/>
      <c r="C210" s="14"/>
      <c r="D210" s="15"/>
      <c r="E210" s="5"/>
      <c r="F210" s="5"/>
    </row>
    <row r="211" spans="2:6" ht="12.75">
      <c r="B211" s="14"/>
      <c r="C211" s="14"/>
      <c r="D211" s="15"/>
      <c r="E211" s="5"/>
      <c r="F211" s="5"/>
    </row>
    <row r="212" spans="2:6" ht="12.75">
      <c r="B212" s="14"/>
      <c r="C212" s="14"/>
      <c r="D212" s="15"/>
      <c r="E212" s="5"/>
      <c r="F212" s="5"/>
    </row>
    <row r="213" spans="2:6" ht="12.75">
      <c r="B213" s="14"/>
      <c r="C213" s="14"/>
      <c r="D213" s="15"/>
      <c r="E213" s="5"/>
      <c r="F213" s="5"/>
    </row>
    <row r="214" spans="2:6" ht="12.75">
      <c r="B214" s="14"/>
      <c r="C214" s="14"/>
      <c r="D214" s="15"/>
      <c r="E214" s="5"/>
      <c r="F214" s="5"/>
    </row>
    <row r="215" spans="2:6" ht="12.75">
      <c r="B215" s="14"/>
      <c r="C215" s="14"/>
      <c r="D215" s="15"/>
      <c r="E215" s="5"/>
      <c r="F215" s="5"/>
    </row>
    <row r="216" spans="2:6" ht="12.75">
      <c r="B216" s="14"/>
      <c r="C216" s="14"/>
      <c r="D216" s="15"/>
      <c r="E216" s="5"/>
      <c r="F216" s="5"/>
    </row>
    <row r="217" spans="2:6" ht="12.75">
      <c r="B217" s="14"/>
      <c r="C217" s="14"/>
      <c r="D217" s="15"/>
      <c r="E217" s="5"/>
      <c r="F217" s="5"/>
    </row>
    <row r="218" spans="2:6" ht="12.75">
      <c r="B218" s="14"/>
      <c r="C218" s="14"/>
      <c r="D218" s="15"/>
      <c r="E218" s="5"/>
      <c r="F218" s="5"/>
    </row>
    <row r="219" spans="2:6" ht="12.75">
      <c r="B219" s="14"/>
      <c r="C219" s="14"/>
      <c r="D219" s="15"/>
      <c r="E219" s="5"/>
      <c r="F219" s="5"/>
    </row>
    <row r="220" spans="2:6" ht="12.75">
      <c r="B220" s="14"/>
      <c r="C220" s="14"/>
      <c r="D220" s="15"/>
      <c r="E220" s="5"/>
      <c r="F220" s="5"/>
    </row>
    <row r="221" spans="2:6" ht="12.75">
      <c r="B221" s="14"/>
      <c r="C221" s="14"/>
      <c r="D221" s="15"/>
      <c r="E221" s="5"/>
      <c r="F221" s="5"/>
    </row>
    <row r="222" spans="2:6" ht="12.75">
      <c r="B222" s="14"/>
      <c r="C222" s="14"/>
      <c r="D222" s="15"/>
      <c r="E222" s="5"/>
      <c r="F222" s="5"/>
    </row>
    <row r="223" spans="2:6" ht="12.75">
      <c r="B223" s="14"/>
      <c r="C223" s="14"/>
      <c r="D223" s="15"/>
      <c r="E223" s="5"/>
      <c r="F223" s="5"/>
    </row>
  </sheetData>
  <sheetProtection/>
  <mergeCells count="1">
    <mergeCell ref="B3:G3"/>
  </mergeCells>
  <printOptions horizontalCentered="1"/>
  <pageMargins left="0.4724409448818898" right="0.5511811023622047" top="0.8661417322834646" bottom="0.9448818897637796" header="0.4724409448818898" footer="0.5118110236220472"/>
  <pageSetup horizontalDpi="600" verticalDpi="600" orientation="portrait" paperSize="9" scale="88" r:id="rId1"/>
  <headerFooter alignWithMargins="0">
    <oddHeader>&amp;L&amp;8AZIENDA PUBBLICA DI SERVIZI ALLA PERSONA "GIORGIO GASPARINI" DI VIGNOLA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7"/>
  <sheetViews>
    <sheetView tabSelected="1" zoomScalePageLayoutView="0" workbookViewId="0" topLeftCell="A96">
      <selection activeCell="A115" sqref="A115:J173"/>
    </sheetView>
  </sheetViews>
  <sheetFormatPr defaultColWidth="9.140625" defaultRowHeight="12.75"/>
  <cols>
    <col min="1" max="1" width="3.140625" style="1" customWidth="1"/>
    <col min="2" max="2" width="2.7109375" style="1" customWidth="1"/>
    <col min="3" max="3" width="3.140625" style="1" customWidth="1"/>
    <col min="4" max="4" width="43.421875" style="2" customWidth="1"/>
    <col min="5" max="5" width="2.28125" style="1" hidden="1" customWidth="1"/>
    <col min="6" max="6" width="9.28125" style="149" customWidth="1"/>
    <col min="7" max="7" width="9.28125" style="131" customWidth="1"/>
    <col min="8" max="8" width="2.00390625" style="131" hidden="1" customWidth="1"/>
    <col min="9" max="10" width="9.28125" style="131" customWidth="1"/>
    <col min="11" max="11" width="9.8515625" style="1" bestFit="1" customWidth="1"/>
    <col min="12" max="12" width="12.8515625" style="1" hidden="1" customWidth="1"/>
    <col min="13" max="13" width="12.8515625" style="122" bestFit="1" customWidth="1"/>
    <col min="14" max="16384" width="9.140625" style="1" customWidth="1"/>
  </cols>
  <sheetData>
    <row r="1" spans="1:12" ht="20.25">
      <c r="A1" s="180" t="str">
        <f>+SP!A1</f>
        <v>STATO PATRIMONIALE al 31/12/2017</v>
      </c>
      <c r="B1" s="180"/>
      <c r="C1" s="180"/>
      <c r="D1" s="180"/>
      <c r="E1" s="180"/>
      <c r="F1" s="180"/>
      <c r="G1" s="180"/>
      <c r="H1" s="180"/>
      <c r="I1" s="180"/>
      <c r="J1" s="180"/>
      <c r="L1" s="1" t="s">
        <v>205</v>
      </c>
    </row>
    <row r="2" spans="1:10" ht="20.25">
      <c r="A2" s="121"/>
      <c r="B2" s="121"/>
      <c r="C2" s="121"/>
      <c r="D2" s="121"/>
      <c r="E2" s="121"/>
      <c r="F2" s="129"/>
      <c r="G2" s="129"/>
      <c r="H2" s="129"/>
      <c r="I2" s="129"/>
      <c r="J2" s="129"/>
    </row>
    <row r="3" spans="1:10" ht="20.25">
      <c r="A3" s="121"/>
      <c r="B3" s="121"/>
      <c r="C3" s="121"/>
      <c r="D3" s="121"/>
      <c r="E3" s="121"/>
      <c r="F3" s="129"/>
      <c r="G3" s="129"/>
      <c r="H3" s="129"/>
      <c r="I3" s="129"/>
      <c r="J3" s="129"/>
    </row>
    <row r="4" spans="1:10" ht="20.25">
      <c r="A4" s="121"/>
      <c r="B4" s="121"/>
      <c r="C4" s="121"/>
      <c r="D4" s="121"/>
      <c r="E4" s="121"/>
      <c r="F4" s="129"/>
      <c r="G4" s="129"/>
      <c r="H4" s="129"/>
      <c r="I4" s="129"/>
      <c r="J4" s="129"/>
    </row>
    <row r="5" spans="1:8" ht="15.75">
      <c r="A5" s="4"/>
      <c r="B5" s="4"/>
      <c r="C5" s="4"/>
      <c r="D5" s="4"/>
      <c r="E5" s="4"/>
      <c r="F5" s="130"/>
      <c r="G5" s="130"/>
      <c r="H5" s="130"/>
    </row>
    <row r="6" spans="1:10" ht="15.75">
      <c r="A6" s="206" t="s">
        <v>0</v>
      </c>
      <c r="B6" s="207"/>
      <c r="C6" s="207"/>
      <c r="D6" s="207"/>
      <c r="E6" s="207"/>
      <c r="F6" s="207"/>
      <c r="G6" s="207"/>
      <c r="H6" s="207"/>
      <c r="I6" s="207"/>
      <c r="J6" s="208"/>
    </row>
    <row r="7" spans="1:13" s="16" customFormat="1" ht="12.75">
      <c r="A7" s="225"/>
      <c r="B7" s="226"/>
      <c r="C7" s="226"/>
      <c r="D7" s="226"/>
      <c r="E7" s="226"/>
      <c r="F7" s="227">
        <f>+SP!F7</f>
        <v>43100</v>
      </c>
      <c r="G7" s="227"/>
      <c r="H7" s="226"/>
      <c r="I7" s="227">
        <f>+SP!I7</f>
        <v>42735</v>
      </c>
      <c r="J7" s="228"/>
      <c r="L7" s="1"/>
      <c r="M7" s="122"/>
    </row>
    <row r="8" spans="1:10" ht="12">
      <c r="A8" s="210"/>
      <c r="B8" s="18"/>
      <c r="C8" s="18"/>
      <c r="D8" s="18"/>
      <c r="E8" s="19"/>
      <c r="F8" s="132"/>
      <c r="G8" s="133"/>
      <c r="H8" s="133"/>
      <c r="I8" s="132"/>
      <c r="J8" s="211"/>
    </row>
    <row r="9" spans="1:13" s="16" customFormat="1" ht="12.75">
      <c r="A9" s="244" t="s">
        <v>1</v>
      </c>
      <c r="B9" s="245"/>
      <c r="C9" s="245"/>
      <c r="D9" s="246"/>
      <c r="E9" s="23"/>
      <c r="F9" s="134"/>
      <c r="G9" s="134"/>
      <c r="H9" s="134"/>
      <c r="I9" s="134"/>
      <c r="J9" s="213"/>
      <c r="L9" s="1"/>
      <c r="M9" s="122"/>
    </row>
    <row r="10" spans="1:10" ht="12">
      <c r="A10" s="212"/>
      <c r="B10" s="23"/>
      <c r="C10" s="23">
        <v>1</v>
      </c>
      <c r="D10" s="24" t="s">
        <v>2</v>
      </c>
      <c r="E10" s="23"/>
      <c r="F10" s="134"/>
      <c r="G10" s="134">
        <v>0</v>
      </c>
      <c r="H10" s="134"/>
      <c r="I10" s="134"/>
      <c r="J10" s="213">
        <v>0</v>
      </c>
    </row>
    <row r="11" spans="1:10" ht="12">
      <c r="A11" s="212"/>
      <c r="B11" s="23"/>
      <c r="C11" s="23">
        <v>2</v>
      </c>
      <c r="D11" s="24" t="s">
        <v>3</v>
      </c>
      <c r="E11" s="23"/>
      <c r="F11" s="134">
        <f>ROUND(SP!F11,0)</f>
        <v>0</v>
      </c>
      <c r="G11" s="134">
        <f>ROUND(SP!G11,0)</f>
        <v>94870</v>
      </c>
      <c r="H11" s="134"/>
      <c r="I11" s="134"/>
      <c r="J11" s="213">
        <f>ROUND(SP!J11,0)</f>
        <v>498371</v>
      </c>
    </row>
    <row r="12" spans="1:10" ht="12">
      <c r="A12" s="212"/>
      <c r="B12" s="23"/>
      <c r="C12" s="23">
        <v>3</v>
      </c>
      <c r="D12" s="24" t="s">
        <v>4</v>
      </c>
      <c r="E12" s="23"/>
      <c r="F12" s="134">
        <f>ROUND(SP!F12,0)</f>
        <v>0</v>
      </c>
      <c r="G12" s="134">
        <f>ROUND(SP!G12,0)</f>
        <v>0</v>
      </c>
      <c r="H12" s="134"/>
      <c r="I12" s="134"/>
      <c r="J12" s="213">
        <v>0</v>
      </c>
    </row>
    <row r="13" spans="1:10" ht="12">
      <c r="A13" s="212"/>
      <c r="B13" s="247" t="s">
        <v>172</v>
      </c>
      <c r="C13" s="248"/>
      <c r="D13" s="249"/>
      <c r="E13" s="27"/>
      <c r="F13" s="135">
        <f>ROUND(SP!F13,0)</f>
        <v>0</v>
      </c>
      <c r="G13" s="135">
        <f>ROUND(SP!G13,0)</f>
        <v>94870</v>
      </c>
      <c r="H13" s="136"/>
      <c r="I13" s="136"/>
      <c r="J13" s="214">
        <f>SUM(J10:J12)</f>
        <v>498371</v>
      </c>
    </row>
    <row r="14" spans="1:10" ht="12">
      <c r="A14" s="212"/>
      <c r="B14" s="23"/>
      <c r="C14" s="23"/>
      <c r="D14" s="24"/>
      <c r="E14" s="23"/>
      <c r="F14" s="134"/>
      <c r="G14" s="134"/>
      <c r="H14" s="134"/>
      <c r="I14" s="134"/>
      <c r="J14" s="213"/>
    </row>
    <row r="15" spans="1:10" ht="12">
      <c r="A15" s="244" t="s">
        <v>5</v>
      </c>
      <c r="B15" s="245"/>
      <c r="C15" s="245"/>
      <c r="D15" s="246"/>
      <c r="E15" s="23"/>
      <c r="F15" s="134"/>
      <c r="G15" s="134"/>
      <c r="H15" s="134"/>
      <c r="I15" s="134"/>
      <c r="J15" s="213"/>
    </row>
    <row r="16" spans="1:10" ht="12">
      <c r="A16" s="212"/>
      <c r="B16" s="23"/>
      <c r="C16" s="23"/>
      <c r="D16" s="24"/>
      <c r="E16" s="23"/>
      <c r="F16" s="134"/>
      <c r="G16" s="134"/>
      <c r="H16" s="134"/>
      <c r="I16" s="134"/>
      <c r="J16" s="213"/>
    </row>
    <row r="17" spans="1:10" ht="12">
      <c r="A17" s="212"/>
      <c r="B17" s="22" t="s">
        <v>6</v>
      </c>
      <c r="C17" s="31"/>
      <c r="D17" s="32" t="s">
        <v>7</v>
      </c>
      <c r="E17" s="23"/>
      <c r="F17" s="134"/>
      <c r="G17" s="134"/>
      <c r="H17" s="138"/>
      <c r="I17" s="138"/>
      <c r="J17" s="215"/>
    </row>
    <row r="18" spans="1:10" ht="12">
      <c r="A18" s="212"/>
      <c r="B18" s="31"/>
      <c r="C18" s="34">
        <v>1</v>
      </c>
      <c r="D18" s="24" t="s">
        <v>8</v>
      </c>
      <c r="E18" s="35"/>
      <c r="F18" s="134">
        <f>ROUND(SP!F18,0)</f>
        <v>0</v>
      </c>
      <c r="G18" s="134">
        <f>ROUND(SP!G18,0)</f>
        <v>0</v>
      </c>
      <c r="H18" s="134"/>
      <c r="I18" s="134"/>
      <c r="J18" s="213">
        <f>ROUND(SP!J18,0)</f>
        <v>0</v>
      </c>
    </row>
    <row r="19" spans="1:10" ht="12">
      <c r="A19" s="212"/>
      <c r="B19" s="31"/>
      <c r="C19" s="34">
        <v>2</v>
      </c>
      <c r="D19" s="24" t="s">
        <v>9</v>
      </c>
      <c r="E19" s="35"/>
      <c r="F19" s="134">
        <f>ROUND(SP!F19,0)</f>
        <v>0</v>
      </c>
      <c r="G19" s="134">
        <f>ROUND(SP!G19,0)</f>
        <v>0</v>
      </c>
      <c r="H19" s="134"/>
      <c r="I19" s="134"/>
      <c r="J19" s="213">
        <f>ROUND(SP!J19,0)</f>
        <v>0</v>
      </c>
    </row>
    <row r="20" spans="1:10" ht="12">
      <c r="A20" s="212"/>
      <c r="B20" s="31"/>
      <c r="C20" s="34">
        <v>3</v>
      </c>
      <c r="D20" s="24" t="s">
        <v>10</v>
      </c>
      <c r="E20" s="35"/>
      <c r="F20" s="134">
        <f>ROUND(SP!F20,0)</f>
        <v>0</v>
      </c>
      <c r="G20" s="134">
        <f>ROUND(SP!G20,0)</f>
        <v>3604</v>
      </c>
      <c r="H20" s="134"/>
      <c r="I20" s="134"/>
      <c r="J20" s="213">
        <f>ROUND(SP!J20,0)</f>
        <v>3192</v>
      </c>
    </row>
    <row r="21" spans="1:10" ht="12">
      <c r="A21" s="212"/>
      <c r="B21" s="31"/>
      <c r="C21" s="34">
        <v>5</v>
      </c>
      <c r="D21" s="24" t="s">
        <v>11</v>
      </c>
      <c r="E21" s="35"/>
      <c r="F21" s="134">
        <f>ROUND(SP!F21,0)</f>
        <v>0</v>
      </c>
      <c r="G21" s="134">
        <f>ROUND(SP!G21,0)</f>
        <v>0</v>
      </c>
      <c r="H21" s="134"/>
      <c r="I21" s="134"/>
      <c r="J21" s="213">
        <f>ROUND(SP!J21,0)</f>
        <v>0</v>
      </c>
    </row>
    <row r="22" spans="1:10" ht="12">
      <c r="A22" s="212"/>
      <c r="B22" s="31"/>
      <c r="C22" s="34">
        <v>7</v>
      </c>
      <c r="D22" s="24" t="s">
        <v>12</v>
      </c>
      <c r="E22" s="35"/>
      <c r="F22" s="134">
        <f>ROUND(SP!F22,0)</f>
        <v>0</v>
      </c>
      <c r="G22" s="134">
        <f>ROUND(SP!G22,0)</f>
        <v>0</v>
      </c>
      <c r="H22" s="134"/>
      <c r="I22" s="134"/>
      <c r="J22" s="213">
        <f>ROUND(SP!J22,0)</f>
        <v>0</v>
      </c>
    </row>
    <row r="23" spans="1:10" ht="12">
      <c r="A23" s="212"/>
      <c r="B23" s="31"/>
      <c r="C23" s="34"/>
      <c r="D23" s="112" t="s">
        <v>166</v>
      </c>
      <c r="E23" s="113"/>
      <c r="F23" s="139">
        <f>ROUND(SP!F23,0)</f>
        <v>0</v>
      </c>
      <c r="G23" s="139">
        <f>ROUND(SP!G23,0)</f>
        <v>3604</v>
      </c>
      <c r="H23" s="140"/>
      <c r="I23" s="140"/>
      <c r="J23" s="216">
        <f>SUM(J18:J22)</f>
        <v>3192</v>
      </c>
    </row>
    <row r="24" spans="1:10" ht="12">
      <c r="A24" s="212"/>
      <c r="B24" s="31"/>
      <c r="C24" s="34"/>
      <c r="D24" s="36"/>
      <c r="E24" s="35"/>
      <c r="F24" s="134"/>
      <c r="G24" s="134"/>
      <c r="H24" s="134"/>
      <c r="I24" s="134"/>
      <c r="J24" s="213"/>
    </row>
    <row r="25" spans="1:10" ht="12">
      <c r="A25" s="212"/>
      <c r="B25" s="22" t="s">
        <v>13</v>
      </c>
      <c r="C25" s="37"/>
      <c r="D25" s="32" t="s">
        <v>14</v>
      </c>
      <c r="E25" s="35"/>
      <c r="F25" s="134"/>
      <c r="G25" s="134"/>
      <c r="H25" s="134"/>
      <c r="I25" s="134"/>
      <c r="J25" s="213"/>
    </row>
    <row r="26" spans="1:10" ht="12">
      <c r="A26" s="212"/>
      <c r="B26" s="31"/>
      <c r="C26" s="34">
        <v>3</v>
      </c>
      <c r="D26" s="24" t="s">
        <v>15</v>
      </c>
      <c r="E26" s="35"/>
      <c r="F26" s="134">
        <f>ROUND(SP!F26,0)</f>
        <v>4783424</v>
      </c>
      <c r="G26" s="134">
        <f>ROUND(SP!G26,0)</f>
        <v>3819565</v>
      </c>
      <c r="H26" s="134"/>
      <c r="I26" s="134">
        <f>ROUND(SP!I26,0)</f>
        <v>4659614</v>
      </c>
      <c r="J26" s="213">
        <f>ROUND(SP!J26,0)</f>
        <v>3837401</v>
      </c>
    </row>
    <row r="27" spans="1:10" ht="12">
      <c r="A27" s="212"/>
      <c r="B27" s="31"/>
      <c r="C27" s="34"/>
      <c r="D27" s="38" t="s">
        <v>16</v>
      </c>
      <c r="E27" s="35"/>
      <c r="F27" s="134">
        <f>ROUND(SP!F27,0)</f>
        <v>963859</v>
      </c>
      <c r="G27" s="134">
        <f>ROUND(SP!G27,0)</f>
        <v>0</v>
      </c>
      <c r="H27" s="134"/>
      <c r="I27" s="134">
        <f>ROUND(SP!I27,0)</f>
        <v>822213</v>
      </c>
      <c r="J27" s="213">
        <f>ROUND(SP!J27,0)</f>
        <v>0</v>
      </c>
    </row>
    <row r="28" spans="1:10" ht="12">
      <c r="A28" s="212"/>
      <c r="B28" s="31"/>
      <c r="C28" s="34">
        <v>7</v>
      </c>
      <c r="D28" s="24" t="s">
        <v>17</v>
      </c>
      <c r="E28" s="35"/>
      <c r="F28" s="134">
        <f>ROUND(SP!F28,0)</f>
        <v>146974</v>
      </c>
      <c r="G28" s="134">
        <f>ROUND(SP!G28,0)</f>
        <v>28325</v>
      </c>
      <c r="H28" s="134"/>
      <c r="I28" s="134">
        <f>ROUND(SP!I28,0)</f>
        <v>144076</v>
      </c>
      <c r="J28" s="213">
        <f>ROUND(SP!J28,0)</f>
        <v>33304</v>
      </c>
    </row>
    <row r="29" spans="1:10" ht="12">
      <c r="A29" s="212"/>
      <c r="B29" s="31"/>
      <c r="C29" s="34"/>
      <c r="D29" s="38" t="s">
        <v>16</v>
      </c>
      <c r="E29" s="35"/>
      <c r="F29" s="134">
        <f>ROUND(SP!F29,0)</f>
        <v>118648</v>
      </c>
      <c r="G29" s="134">
        <f>ROUND(SP!G29,0)</f>
        <v>0</v>
      </c>
      <c r="H29" s="134"/>
      <c r="I29" s="134">
        <f>ROUND(SP!I29,0)</f>
        <v>110773</v>
      </c>
      <c r="J29" s="213">
        <f>ROUND(SP!J29,0)</f>
        <v>0</v>
      </c>
    </row>
    <row r="30" spans="1:10" ht="12">
      <c r="A30" s="212"/>
      <c r="B30" s="31"/>
      <c r="C30" s="34">
        <v>8</v>
      </c>
      <c r="D30" s="24" t="s">
        <v>18</v>
      </c>
      <c r="E30" s="35"/>
      <c r="F30" s="134">
        <f>ROUND(SP!F30,0)</f>
        <v>281655</v>
      </c>
      <c r="G30" s="134">
        <f>ROUND(SP!G30,0)</f>
        <v>34300</v>
      </c>
      <c r="H30" s="134"/>
      <c r="I30" s="134">
        <f>ROUND(SP!I30,0)</f>
        <v>273330</v>
      </c>
      <c r="J30" s="213">
        <f>ROUND(SP!J30,0)</f>
        <v>36055</v>
      </c>
    </row>
    <row r="31" spans="1:10" ht="12">
      <c r="A31" s="212"/>
      <c r="B31" s="31"/>
      <c r="C31" s="34"/>
      <c r="D31" s="38" t="s">
        <v>16</v>
      </c>
      <c r="E31" s="35"/>
      <c r="F31" s="134">
        <f>ROUND(SP!F31,0)</f>
        <v>247356</v>
      </c>
      <c r="G31" s="134">
        <f>ROUND(SP!G31,0)</f>
        <v>0</v>
      </c>
      <c r="H31" s="134"/>
      <c r="I31" s="134">
        <f>ROUND(SP!I31,0)</f>
        <v>237275</v>
      </c>
      <c r="J31" s="213">
        <f>ROUND(SP!J31,0)</f>
        <v>0</v>
      </c>
    </row>
    <row r="32" spans="1:10" ht="12">
      <c r="A32" s="212"/>
      <c r="B32" s="31"/>
      <c r="C32" s="34">
        <v>9</v>
      </c>
      <c r="D32" s="24" t="s">
        <v>19</v>
      </c>
      <c r="E32" s="35"/>
      <c r="F32" s="134">
        <f>ROUND(SP!F32,0)</f>
        <v>339450</v>
      </c>
      <c r="G32" s="134">
        <f>ROUND(SP!G32,0)</f>
        <v>61262</v>
      </c>
      <c r="H32" s="134"/>
      <c r="I32" s="134">
        <f>ROUND(SP!I32,0)</f>
        <v>316325</v>
      </c>
      <c r="J32" s="213">
        <f>ROUND(SP!J32,0)</f>
        <v>56856</v>
      </c>
    </row>
    <row r="33" spans="1:10" ht="12">
      <c r="A33" s="212"/>
      <c r="B33" s="31"/>
      <c r="C33" s="34"/>
      <c r="D33" s="38" t="s">
        <v>16</v>
      </c>
      <c r="E33" s="35"/>
      <c r="F33" s="134">
        <f>ROUND(SP!F33,0)</f>
        <v>278188</v>
      </c>
      <c r="G33" s="134">
        <f>ROUND(SP!G33,0)</f>
        <v>0</v>
      </c>
      <c r="H33" s="134"/>
      <c r="I33" s="134">
        <f>ROUND(SP!I33,0)</f>
        <v>259469</v>
      </c>
      <c r="J33" s="213">
        <f>ROUND(SP!J33,0)</f>
        <v>0</v>
      </c>
    </row>
    <row r="34" spans="1:12" ht="24">
      <c r="A34" s="212"/>
      <c r="B34" s="31"/>
      <c r="C34" s="34">
        <v>11</v>
      </c>
      <c r="D34" s="24" t="s">
        <v>20</v>
      </c>
      <c r="E34" s="35"/>
      <c r="F34" s="134">
        <f>ROUND(SP!F34,0)</f>
        <v>184022</v>
      </c>
      <c r="G34" s="134">
        <f>ROUND(SP!G34,0)</f>
        <v>19453</v>
      </c>
      <c r="H34" s="134"/>
      <c r="I34" s="134">
        <f>ROUND(SP!I34,0)</f>
        <v>174127</v>
      </c>
      <c r="J34" s="213">
        <f>ROUND(SP!J34,0)</f>
        <v>18082</v>
      </c>
      <c r="L34" s="120"/>
    </row>
    <row r="35" spans="1:10" ht="12">
      <c r="A35" s="212"/>
      <c r="B35" s="31"/>
      <c r="C35" s="34"/>
      <c r="D35" s="38" t="s">
        <v>16</v>
      </c>
      <c r="E35" s="35"/>
      <c r="F35" s="134">
        <f>ROUND(SP!F35,0)</f>
        <v>164570</v>
      </c>
      <c r="G35" s="134">
        <f>ROUND(SP!G35,0)</f>
        <v>0</v>
      </c>
      <c r="H35" s="134"/>
      <c r="I35" s="134">
        <f>ROUND(SP!I35,0)</f>
        <v>156045</v>
      </c>
      <c r="J35" s="213">
        <f>ROUND(SP!J35,0)</f>
        <v>0</v>
      </c>
    </row>
    <row r="36" spans="1:10" ht="12">
      <c r="A36" s="212"/>
      <c r="B36" s="31"/>
      <c r="C36" s="34">
        <v>12</v>
      </c>
      <c r="D36" s="24" t="s">
        <v>21</v>
      </c>
      <c r="E36" s="35"/>
      <c r="F36" s="134">
        <f>ROUND(SP!F36,0)</f>
        <v>321047</v>
      </c>
      <c r="G36" s="134">
        <f>ROUND(SP!G36,0)</f>
        <v>13891</v>
      </c>
      <c r="H36" s="134"/>
      <c r="I36" s="134">
        <f>ROUND(SP!I36,0)</f>
        <v>371195</v>
      </c>
      <c r="J36" s="213">
        <f>ROUND(SP!J36,0)</f>
        <v>20692</v>
      </c>
    </row>
    <row r="37" spans="1:10" ht="12">
      <c r="A37" s="212"/>
      <c r="B37" s="31"/>
      <c r="C37" s="34"/>
      <c r="D37" s="38" t="s">
        <v>16</v>
      </c>
      <c r="E37" s="35"/>
      <c r="F37" s="134">
        <f>ROUND(SP!F37,0)</f>
        <v>307157</v>
      </c>
      <c r="G37" s="134">
        <f>ROUND(SP!G37,0)</f>
        <v>0</v>
      </c>
      <c r="H37" s="134"/>
      <c r="I37" s="134">
        <f>ROUND(SP!I37,0)</f>
        <v>350504</v>
      </c>
      <c r="J37" s="213">
        <f>ROUND(SP!J37,0)</f>
        <v>0</v>
      </c>
    </row>
    <row r="38" spans="1:10" ht="12">
      <c r="A38" s="212"/>
      <c r="B38" s="31"/>
      <c r="C38" s="34">
        <v>13</v>
      </c>
      <c r="D38" s="24" t="s">
        <v>22</v>
      </c>
      <c r="E38" s="35"/>
      <c r="F38" s="134">
        <f>ROUND(SP!F38,0)</f>
        <v>72812</v>
      </c>
      <c r="G38" s="134">
        <f>ROUND(SP!G38,0)</f>
        <v>0</v>
      </c>
      <c r="H38" s="134"/>
      <c r="I38" s="134">
        <f>ROUND(SP!I38,0)</f>
        <v>68904</v>
      </c>
      <c r="J38" s="213">
        <f>ROUND(SP!J38,0)</f>
        <v>0</v>
      </c>
    </row>
    <row r="39" spans="1:10" ht="12">
      <c r="A39" s="212"/>
      <c r="B39" s="31"/>
      <c r="C39" s="34"/>
      <c r="D39" s="38" t="s">
        <v>16</v>
      </c>
      <c r="E39" s="35"/>
      <c r="F39" s="134">
        <f>ROUND(SP!F39,0)</f>
        <v>72812</v>
      </c>
      <c r="G39" s="134">
        <f>ROUND(SP!G39,0)</f>
        <v>0</v>
      </c>
      <c r="H39" s="134"/>
      <c r="I39" s="134">
        <f>ROUND(SP!I39,0)</f>
        <v>68904</v>
      </c>
      <c r="J39" s="213">
        <f>ROUND(SP!J39,0)</f>
        <v>0</v>
      </c>
    </row>
    <row r="40" spans="1:10" ht="12">
      <c r="A40" s="212"/>
      <c r="B40" s="31"/>
      <c r="C40" s="34">
        <v>14</v>
      </c>
      <c r="D40" s="24" t="s">
        <v>23</v>
      </c>
      <c r="E40" s="35"/>
      <c r="F40" s="134">
        <f>ROUND(SP!F40,0)</f>
        <v>0</v>
      </c>
      <c r="G40" s="134">
        <f>ROUND(SP!G40,0)</f>
        <v>0</v>
      </c>
      <c r="H40" s="134"/>
      <c r="I40" s="134">
        <f>ROUND(SP!I40,0)</f>
        <v>0</v>
      </c>
      <c r="J40" s="213">
        <f>ROUND(SP!J40,0)</f>
        <v>0</v>
      </c>
    </row>
    <row r="41" spans="1:10" ht="12">
      <c r="A41" s="212"/>
      <c r="B41" s="31"/>
      <c r="C41" s="34"/>
      <c r="D41" s="112" t="s">
        <v>167</v>
      </c>
      <c r="E41" s="113"/>
      <c r="F41" s="139">
        <f>ROUND(SP!F41,0)</f>
        <v>0</v>
      </c>
      <c r="G41" s="139">
        <f>ROUND(SP!G41,0)</f>
        <v>3976796</v>
      </c>
      <c r="H41" s="140"/>
      <c r="I41" s="140"/>
      <c r="J41" s="216">
        <f>SUM(J26:J40)</f>
        <v>4002390</v>
      </c>
    </row>
    <row r="42" spans="1:10" ht="12">
      <c r="A42" s="212"/>
      <c r="B42" s="31"/>
      <c r="C42" s="34"/>
      <c r="D42" s="36"/>
      <c r="E42" s="35"/>
      <c r="F42" s="134"/>
      <c r="G42" s="134"/>
      <c r="H42" s="134"/>
      <c r="I42" s="134"/>
      <c r="J42" s="213"/>
    </row>
    <row r="43" spans="1:10" ht="12">
      <c r="A43" s="212"/>
      <c r="B43" s="22" t="s">
        <v>24</v>
      </c>
      <c r="C43" s="37"/>
      <c r="D43" s="32" t="s">
        <v>25</v>
      </c>
      <c r="E43" s="35"/>
      <c r="F43" s="134"/>
      <c r="G43" s="134"/>
      <c r="H43" s="141"/>
      <c r="I43" s="134"/>
      <c r="J43" s="217"/>
    </row>
    <row r="44" spans="1:10" ht="12">
      <c r="A44" s="212"/>
      <c r="B44" s="31"/>
      <c r="C44" s="34" t="s">
        <v>26</v>
      </c>
      <c r="D44" s="24" t="s">
        <v>27</v>
      </c>
      <c r="E44" s="35"/>
      <c r="F44" s="134">
        <f>ROUND(SP!F44,0)</f>
        <v>0</v>
      </c>
      <c r="G44" s="134">
        <f>ROUND(SP!G44,0)</f>
        <v>0</v>
      </c>
      <c r="H44" s="134"/>
      <c r="I44" s="134">
        <f>ROUND(SP!I44,0)</f>
        <v>0</v>
      </c>
      <c r="J44" s="213">
        <f>ROUND(SP!J44,0)</f>
        <v>0</v>
      </c>
    </row>
    <row r="45" spans="1:10" ht="12">
      <c r="A45" s="212"/>
      <c r="B45" s="31"/>
      <c r="C45" s="34" t="s">
        <v>28</v>
      </c>
      <c r="D45" s="24" t="s">
        <v>29</v>
      </c>
      <c r="E45" s="35"/>
      <c r="F45" s="134">
        <f>ROUND(SP!F45,0)</f>
        <v>0</v>
      </c>
      <c r="G45" s="134">
        <f>ROUND(SP!G45,0)</f>
        <v>0</v>
      </c>
      <c r="H45" s="134"/>
      <c r="I45" s="134">
        <f>ROUND(SP!I45,0)</f>
        <v>0</v>
      </c>
      <c r="J45" s="213">
        <f>ROUND(SP!J45,0)</f>
        <v>0</v>
      </c>
    </row>
    <row r="46" spans="1:10" ht="12">
      <c r="A46" s="212"/>
      <c r="B46" s="31"/>
      <c r="C46" s="34" t="s">
        <v>30</v>
      </c>
      <c r="D46" s="24" t="s">
        <v>31</v>
      </c>
      <c r="E46" s="35"/>
      <c r="F46" s="134">
        <f>ROUND(SP!F46,0)</f>
        <v>0</v>
      </c>
      <c r="G46" s="134">
        <f>ROUND(SP!G46,0)</f>
        <v>0</v>
      </c>
      <c r="H46" s="134"/>
      <c r="I46" s="134">
        <f>ROUND(SP!I46,0)</f>
        <v>0</v>
      </c>
      <c r="J46" s="213">
        <f>ROUND(SP!J46,0)</f>
        <v>0</v>
      </c>
    </row>
    <row r="47" spans="1:10" ht="12">
      <c r="A47" s="212"/>
      <c r="B47" s="31"/>
      <c r="C47" s="34" t="s">
        <v>32</v>
      </c>
      <c r="D47" s="24" t="s">
        <v>33</v>
      </c>
      <c r="E47" s="35"/>
      <c r="F47" s="134">
        <f>ROUND(SP!F47,0)</f>
        <v>0</v>
      </c>
      <c r="G47" s="134">
        <f>ROUND(SP!G47,0)</f>
        <v>0</v>
      </c>
      <c r="H47" s="134"/>
      <c r="I47" s="134">
        <f>ROUND(SP!I47,0)</f>
        <v>0</v>
      </c>
      <c r="J47" s="213">
        <f>ROUND(SP!J47,0)</f>
        <v>0</v>
      </c>
    </row>
    <row r="48" spans="1:10" ht="12">
      <c r="A48" s="212"/>
      <c r="B48" s="31"/>
      <c r="C48" s="23"/>
      <c r="D48" s="112" t="s">
        <v>168</v>
      </c>
      <c r="E48" s="113"/>
      <c r="F48" s="139">
        <f>ROUND(SP!F48,0)</f>
        <v>0</v>
      </c>
      <c r="G48" s="139">
        <f>ROUND(SP!G48,0)</f>
        <v>0</v>
      </c>
      <c r="H48" s="140"/>
      <c r="I48" s="140"/>
      <c r="J48" s="216">
        <f>SUM(J44:J47)</f>
        <v>0</v>
      </c>
    </row>
    <row r="49" spans="1:10" ht="12">
      <c r="A49" s="212"/>
      <c r="B49" s="31"/>
      <c r="C49" s="40"/>
      <c r="D49" s="36"/>
      <c r="E49" s="35"/>
      <c r="F49" s="134">
        <f>ROUND(SP!F49,0)</f>
        <v>0</v>
      </c>
      <c r="G49" s="134">
        <f>ROUND(SP!G49,0)</f>
        <v>0</v>
      </c>
      <c r="H49" s="134"/>
      <c r="I49" s="134"/>
      <c r="J49" s="213"/>
    </row>
    <row r="50" spans="1:12" ht="12">
      <c r="A50" s="212"/>
      <c r="B50" s="247" t="s">
        <v>173</v>
      </c>
      <c r="C50" s="248"/>
      <c r="D50" s="249"/>
      <c r="E50" s="41"/>
      <c r="F50" s="135">
        <f>ROUND(SP!F50,0)</f>
        <v>0</v>
      </c>
      <c r="G50" s="135">
        <f>ROUND(SP!G50,0)</f>
        <v>3980400</v>
      </c>
      <c r="H50" s="137"/>
      <c r="I50" s="136"/>
      <c r="J50" s="214">
        <f>+J23+J41+J48</f>
        <v>4005582</v>
      </c>
      <c r="L50" s="122"/>
    </row>
    <row r="51" spans="1:10" ht="12">
      <c r="A51" s="212"/>
      <c r="B51" s="31"/>
      <c r="C51" s="23"/>
      <c r="D51" s="36"/>
      <c r="E51" s="35"/>
      <c r="F51" s="134"/>
      <c r="G51" s="134"/>
      <c r="H51" s="134"/>
      <c r="I51" s="134"/>
      <c r="J51" s="213"/>
    </row>
    <row r="52" spans="1:10" ht="12">
      <c r="A52" s="244" t="s">
        <v>34</v>
      </c>
      <c r="B52" s="245"/>
      <c r="C52" s="245"/>
      <c r="D52" s="246"/>
      <c r="E52" s="35"/>
      <c r="F52" s="134"/>
      <c r="G52" s="134"/>
      <c r="H52" s="134"/>
      <c r="I52" s="134"/>
      <c r="J52" s="213"/>
    </row>
    <row r="53" spans="1:10" ht="12">
      <c r="A53" s="212"/>
      <c r="B53" s="31"/>
      <c r="C53" s="23"/>
      <c r="D53" s="36"/>
      <c r="E53" s="35"/>
      <c r="F53" s="134"/>
      <c r="G53" s="134"/>
      <c r="H53" s="134"/>
      <c r="I53" s="134"/>
      <c r="J53" s="213"/>
    </row>
    <row r="54" spans="1:10" ht="12">
      <c r="A54" s="212"/>
      <c r="B54" s="22" t="s">
        <v>6</v>
      </c>
      <c r="C54" s="23"/>
      <c r="D54" s="42" t="s">
        <v>35</v>
      </c>
      <c r="E54" s="35"/>
      <c r="F54" s="134"/>
      <c r="G54" s="134"/>
      <c r="H54" s="134"/>
      <c r="I54" s="134"/>
      <c r="J54" s="213"/>
    </row>
    <row r="55" spans="1:10" ht="12">
      <c r="A55" s="212"/>
      <c r="B55" s="22"/>
      <c r="C55" s="34">
        <v>1</v>
      </c>
      <c r="D55" s="36" t="s">
        <v>36</v>
      </c>
      <c r="E55" s="35"/>
      <c r="F55" s="134">
        <f>ROUND(SP!F55,0)</f>
        <v>21865</v>
      </c>
      <c r="G55" s="134">
        <f>ROUND(SP!G55,0)</f>
        <v>21865</v>
      </c>
      <c r="H55" s="134"/>
      <c r="I55" s="134">
        <f>ROUND(SP!I55,0)</f>
        <v>19564</v>
      </c>
      <c r="J55" s="213">
        <f>ROUND(SP!J55,0)</f>
        <v>19564</v>
      </c>
    </row>
    <row r="56" spans="1:10" ht="12">
      <c r="A56" s="212"/>
      <c r="B56" s="22"/>
      <c r="C56" s="34">
        <v>2</v>
      </c>
      <c r="D56" s="36" t="s">
        <v>37</v>
      </c>
      <c r="E56" s="35"/>
      <c r="F56" s="134">
        <f>ROUND(SP!F56,0)</f>
        <v>8048</v>
      </c>
      <c r="G56" s="134">
        <f>ROUND(SP!G56,0)</f>
        <v>8048</v>
      </c>
      <c r="H56" s="134"/>
      <c r="I56" s="134">
        <f>ROUND(SP!I56,0)</f>
        <v>5149</v>
      </c>
      <c r="J56" s="213">
        <f>ROUND(SP!J56,0)</f>
        <v>5149</v>
      </c>
    </row>
    <row r="57" spans="1:10" ht="12">
      <c r="A57" s="223"/>
      <c r="B57" s="229"/>
      <c r="C57" s="230"/>
      <c r="D57" s="231" t="s">
        <v>169</v>
      </c>
      <c r="E57" s="232"/>
      <c r="F57" s="139">
        <f>ROUND(SP!F57,0)</f>
        <v>0</v>
      </c>
      <c r="G57" s="139">
        <f>ROUND(SP!G57,0)</f>
        <v>29913</v>
      </c>
      <c r="H57" s="233"/>
      <c r="I57" s="233"/>
      <c r="J57" s="234">
        <f>+J55+J56</f>
        <v>24713</v>
      </c>
    </row>
    <row r="58" spans="1:10" ht="12">
      <c r="A58" s="212"/>
      <c r="B58" s="22"/>
      <c r="C58" s="34"/>
      <c r="D58" s="36"/>
      <c r="E58" s="35"/>
      <c r="F58" s="134"/>
      <c r="G58" s="134"/>
      <c r="H58" s="134"/>
      <c r="I58" s="134"/>
      <c r="J58" s="213"/>
    </row>
    <row r="59" spans="1:10" ht="12">
      <c r="A59" s="212"/>
      <c r="B59" s="22"/>
      <c r="C59" s="34"/>
      <c r="D59" s="36"/>
      <c r="E59" s="35"/>
      <c r="F59" s="134"/>
      <c r="G59" s="134"/>
      <c r="H59" s="134"/>
      <c r="I59" s="134"/>
      <c r="J59" s="213"/>
    </row>
    <row r="60" spans="1:10" ht="12">
      <c r="A60" s="212"/>
      <c r="B60" s="22"/>
      <c r="C60" s="34"/>
      <c r="D60" s="36"/>
      <c r="E60" s="35"/>
      <c r="F60" s="134"/>
      <c r="G60" s="134"/>
      <c r="H60" s="134"/>
      <c r="I60" s="134"/>
      <c r="J60" s="213"/>
    </row>
    <row r="61" spans="1:10" ht="12">
      <c r="A61" s="212"/>
      <c r="B61" s="22"/>
      <c r="C61" s="34"/>
      <c r="D61" s="36"/>
      <c r="E61" s="35"/>
      <c r="F61" s="134"/>
      <c r="G61" s="134"/>
      <c r="H61" s="134"/>
      <c r="I61" s="134"/>
      <c r="J61" s="213"/>
    </row>
    <row r="62" spans="1:10" ht="12">
      <c r="A62" s="212"/>
      <c r="B62" s="22"/>
      <c r="C62" s="34"/>
      <c r="D62" s="36"/>
      <c r="E62" s="35"/>
      <c r="F62" s="134"/>
      <c r="G62" s="134"/>
      <c r="H62" s="134"/>
      <c r="I62" s="134"/>
      <c r="J62" s="213"/>
    </row>
    <row r="63" spans="1:13" s="67" customFormat="1" ht="15.75">
      <c r="A63" s="235" t="s">
        <v>200</v>
      </c>
      <c r="B63" s="236"/>
      <c r="C63" s="236"/>
      <c r="D63" s="236"/>
      <c r="E63" s="236"/>
      <c r="F63" s="236"/>
      <c r="G63" s="236"/>
      <c r="H63" s="236"/>
      <c r="I63" s="236"/>
      <c r="J63" s="237"/>
      <c r="L63" s="1"/>
      <c r="M63" s="122"/>
    </row>
    <row r="64" spans="1:10" ht="12.75">
      <c r="A64" s="218"/>
      <c r="B64" s="43"/>
      <c r="C64" s="43"/>
      <c r="D64" s="43"/>
      <c r="E64" s="43"/>
      <c r="F64" s="182">
        <f>+SP!F7</f>
        <v>43100</v>
      </c>
      <c r="G64" s="182"/>
      <c r="H64" s="17"/>
      <c r="I64" s="182">
        <f>+SP!I7</f>
        <v>42735</v>
      </c>
      <c r="J64" s="219"/>
    </row>
    <row r="65" spans="1:10" ht="12">
      <c r="A65" s="212"/>
      <c r="B65" s="22"/>
      <c r="C65" s="34"/>
      <c r="D65" s="36"/>
      <c r="E65" s="35"/>
      <c r="F65" s="134"/>
      <c r="G65" s="134"/>
      <c r="H65" s="134"/>
      <c r="I65" s="134"/>
      <c r="J65" s="213"/>
    </row>
    <row r="66" spans="1:10" ht="30.75" customHeight="1">
      <c r="A66" s="212"/>
      <c r="B66" s="22" t="s">
        <v>13</v>
      </c>
      <c r="C66" s="34"/>
      <c r="D66" s="42" t="s">
        <v>198</v>
      </c>
      <c r="E66" s="35"/>
      <c r="F66" s="134"/>
      <c r="G66" s="134"/>
      <c r="H66" s="134"/>
      <c r="I66" s="134"/>
      <c r="J66" s="213"/>
    </row>
    <row r="67" spans="1:10" ht="12">
      <c r="A67" s="212"/>
      <c r="B67" s="22"/>
      <c r="C67" s="34">
        <v>1</v>
      </c>
      <c r="D67" s="36" t="s">
        <v>176</v>
      </c>
      <c r="E67" s="35"/>
      <c r="F67" s="134">
        <f>+ROUND(SP!F67,0)</f>
        <v>800798</v>
      </c>
      <c r="G67" s="134">
        <f>+ROUND(SP!G67,0)</f>
        <v>643373</v>
      </c>
      <c r="H67" s="134"/>
      <c r="I67" s="134">
        <f>+ROUND(SP!I67,0)</f>
        <v>1208214</v>
      </c>
      <c r="J67" s="213">
        <f>+ROUND(SP!J67,0)</f>
        <v>665136</v>
      </c>
    </row>
    <row r="68" spans="1:10" ht="12">
      <c r="A68" s="212"/>
      <c r="B68" s="22"/>
      <c r="C68" s="34"/>
      <c r="D68" s="44" t="s">
        <v>38</v>
      </c>
      <c r="E68" s="35"/>
      <c r="F68" s="134">
        <f>+ROUND(SP!F68,0)</f>
        <v>157425</v>
      </c>
      <c r="G68" s="134">
        <f>+ROUND(SP!G68,0)</f>
        <v>0</v>
      </c>
      <c r="H68" s="141"/>
      <c r="I68" s="134">
        <f>+ROUND(SP!I68,0)</f>
        <v>543078</v>
      </c>
      <c r="J68" s="213">
        <f>+ROUND(SP!J68,0)</f>
        <v>0</v>
      </c>
    </row>
    <row r="69" spans="1:13" s="8" customFormat="1" ht="12">
      <c r="A69" s="212"/>
      <c r="B69" s="22"/>
      <c r="C69" s="37"/>
      <c r="D69" s="38" t="s">
        <v>165</v>
      </c>
      <c r="E69" s="45"/>
      <c r="F69" s="134">
        <f>+ROUND(SP!F69,0)</f>
        <v>0</v>
      </c>
      <c r="G69" s="134">
        <f>+ROUND(SP!G69,0)</f>
        <v>0</v>
      </c>
      <c r="H69" s="142"/>
      <c r="I69" s="134">
        <f>+ROUND(SP!I69,0)</f>
        <v>0</v>
      </c>
      <c r="J69" s="213">
        <f>+ROUND(SP!J69,0)</f>
        <v>0</v>
      </c>
      <c r="L69" s="128"/>
      <c r="M69" s="122"/>
    </row>
    <row r="70" spans="1:10" ht="12">
      <c r="A70" s="212"/>
      <c r="B70" s="22"/>
      <c r="C70" s="34">
        <v>2</v>
      </c>
      <c r="D70" s="36" t="s">
        <v>39</v>
      </c>
      <c r="E70" s="35"/>
      <c r="F70" s="134">
        <f>+ROUND(SP!F70,0)</f>
        <v>0</v>
      </c>
      <c r="G70" s="134">
        <f>+ROUND(SP!G70,0)</f>
        <v>1600</v>
      </c>
      <c r="H70" s="134"/>
      <c r="I70" s="134">
        <f>+ROUND(SP!I70,0)</f>
        <v>0</v>
      </c>
      <c r="J70" s="213">
        <f>+ROUND(SP!J70,0)</f>
        <v>1600</v>
      </c>
    </row>
    <row r="71" spans="1:10" ht="12">
      <c r="A71" s="212"/>
      <c r="B71" s="31"/>
      <c r="C71" s="34">
        <v>3</v>
      </c>
      <c r="D71" s="24" t="s">
        <v>40</v>
      </c>
      <c r="E71" s="35"/>
      <c r="F71" s="134">
        <f>+ROUND(SP!F71,0)</f>
        <v>0</v>
      </c>
      <c r="G71" s="134">
        <f>+ROUND(SP!G71,0)</f>
        <v>0</v>
      </c>
      <c r="H71" s="134"/>
      <c r="I71" s="134">
        <f>+ROUND(SP!I71,0)</f>
        <v>0</v>
      </c>
      <c r="J71" s="213">
        <f>+ROUND(SP!J71,0)</f>
        <v>0</v>
      </c>
    </row>
    <row r="72" spans="1:10" ht="12">
      <c r="A72" s="212"/>
      <c r="B72" s="31"/>
      <c r="C72" s="34">
        <v>4</v>
      </c>
      <c r="D72" s="24" t="s">
        <v>192</v>
      </c>
      <c r="E72" s="35"/>
      <c r="F72" s="134">
        <f>+ROUND(SP!F72,0)</f>
        <v>0</v>
      </c>
      <c r="G72" s="134">
        <f>+ROUND(SP!G72,0)</f>
        <v>671038</v>
      </c>
      <c r="H72" s="134"/>
      <c r="I72" s="134">
        <f>+ROUND(SP!I72,0)</f>
        <v>0</v>
      </c>
      <c r="J72" s="213">
        <f>+ROUND(SP!J72,0)</f>
        <v>673788</v>
      </c>
    </row>
    <row r="73" spans="1:10" ht="12">
      <c r="A73" s="212"/>
      <c r="B73" s="31"/>
      <c r="C73" s="34">
        <v>5</v>
      </c>
      <c r="D73" s="24" t="s">
        <v>177</v>
      </c>
      <c r="E73" s="35"/>
      <c r="F73" s="134">
        <f>+ROUND(SP!F73,0)</f>
        <v>0</v>
      </c>
      <c r="G73" s="134">
        <f>+ROUND(SP!G73,0)</f>
        <v>175706</v>
      </c>
      <c r="H73" s="134"/>
      <c r="I73" s="134">
        <f>+ROUND(SP!I73,0)</f>
        <v>0</v>
      </c>
      <c r="J73" s="213">
        <f>+ROUND(SP!J73,0)</f>
        <v>101428</v>
      </c>
    </row>
    <row r="74" spans="1:11" ht="12">
      <c r="A74" s="212"/>
      <c r="B74" s="31"/>
      <c r="C74" s="34">
        <v>6</v>
      </c>
      <c r="D74" s="24" t="s">
        <v>178</v>
      </c>
      <c r="E74" s="35"/>
      <c r="F74" s="134">
        <f>+ROUND(SP!F74,0)</f>
        <v>0</v>
      </c>
      <c r="G74" s="134">
        <f>+ROUND(SP!G74,0)</f>
        <v>577</v>
      </c>
      <c r="H74" s="134"/>
      <c r="I74" s="134">
        <f>+ROUND(SP!I74,0)</f>
        <v>0</v>
      </c>
      <c r="J74" s="213">
        <f>+ROUND(SP!J74,0)</f>
        <v>577</v>
      </c>
      <c r="K74" s="119"/>
    </row>
    <row r="75" spans="1:10" ht="12">
      <c r="A75" s="212"/>
      <c r="B75" s="31"/>
      <c r="C75" s="34">
        <v>7</v>
      </c>
      <c r="D75" s="24" t="s">
        <v>31</v>
      </c>
      <c r="E75" s="35"/>
      <c r="F75" s="134">
        <f>+ROUND(SP!F75,0)</f>
        <v>0</v>
      </c>
      <c r="G75" s="134">
        <f>+ROUND(SP!G75,0)</f>
        <v>0</v>
      </c>
      <c r="H75" s="134"/>
      <c r="I75" s="134">
        <f>+ROUND(SP!I75,0)</f>
        <v>0</v>
      </c>
      <c r="J75" s="213">
        <f>+ROUND(SP!J75,0)</f>
        <v>0</v>
      </c>
    </row>
    <row r="76" spans="1:10" ht="12">
      <c r="A76" s="212"/>
      <c r="B76" s="31"/>
      <c r="C76" s="34">
        <v>8</v>
      </c>
      <c r="D76" s="24" t="s">
        <v>41</v>
      </c>
      <c r="E76" s="35"/>
      <c r="F76" s="134">
        <f>+ROUND(SP!F76,0)</f>
        <v>0</v>
      </c>
      <c r="G76" s="134">
        <f>+ROUND(SP!G76,0)</f>
        <v>15315</v>
      </c>
      <c r="H76" s="134"/>
      <c r="I76" s="134">
        <f>+ROUND(SP!I76,0)</f>
        <v>0</v>
      </c>
      <c r="J76" s="213">
        <f>+ROUND(SP!J76,0)</f>
        <v>-564</v>
      </c>
    </row>
    <row r="77" spans="1:10" ht="12">
      <c r="A77" s="212"/>
      <c r="B77" s="31"/>
      <c r="C77" s="34">
        <v>9</v>
      </c>
      <c r="D77" s="24" t="s">
        <v>42</v>
      </c>
      <c r="E77" s="35"/>
      <c r="F77" s="134">
        <f>+ROUND(SP!F77,0)</f>
        <v>0</v>
      </c>
      <c r="G77" s="134">
        <f>+ROUND(SP!G77,0)</f>
        <v>0</v>
      </c>
      <c r="H77" s="134"/>
      <c r="I77" s="134">
        <f>+ROUND(SP!I77,0)</f>
        <v>0</v>
      </c>
      <c r="J77" s="213">
        <f>+ROUND(SP!J77,0)</f>
        <v>0</v>
      </c>
    </row>
    <row r="78" spans="1:10" ht="12">
      <c r="A78" s="212"/>
      <c r="B78" s="31"/>
      <c r="C78" s="34">
        <v>10</v>
      </c>
      <c r="D78" s="24" t="s">
        <v>43</v>
      </c>
      <c r="E78" s="35"/>
      <c r="F78" s="134">
        <f>+ROUND(SP!F78,0)</f>
        <v>0</v>
      </c>
      <c r="G78" s="134">
        <f>+ROUND(SP!G78,0)</f>
        <v>10324</v>
      </c>
      <c r="H78" s="134"/>
      <c r="I78" s="134">
        <f>+ROUND(SP!I78,0)</f>
        <v>0</v>
      </c>
      <c r="J78" s="213">
        <f>+ROUND(SP!J78,0)</f>
        <v>31878</v>
      </c>
    </row>
    <row r="79" spans="1:10" ht="12">
      <c r="A79" s="212"/>
      <c r="B79" s="31"/>
      <c r="C79" s="34"/>
      <c r="D79" s="38" t="s">
        <v>165</v>
      </c>
      <c r="E79" s="35"/>
      <c r="F79" s="134">
        <f>+ROUND(SP!F79,0)</f>
        <v>0</v>
      </c>
      <c r="G79" s="134">
        <f>+ROUND(SP!G79,0)</f>
        <v>910</v>
      </c>
      <c r="H79" s="143"/>
      <c r="I79" s="134">
        <f>+ROUND(SP!I79,0)</f>
        <v>0</v>
      </c>
      <c r="J79" s="213">
        <f>+ROUND(SP!J79,0)</f>
        <v>910</v>
      </c>
    </row>
    <row r="80" spans="1:10" ht="11.25">
      <c r="A80" s="212"/>
      <c r="B80" s="31"/>
      <c r="C80" s="34">
        <v>11</v>
      </c>
      <c r="D80" s="24" t="s">
        <v>179</v>
      </c>
      <c r="E80" s="35"/>
      <c r="F80" s="134">
        <f>+ROUND(SP!F80,0)</f>
        <v>0</v>
      </c>
      <c r="G80" s="134">
        <f>+ROUND(SP!G80,0)</f>
        <v>481946</v>
      </c>
      <c r="H80" s="134"/>
      <c r="I80" s="134">
        <f>+ROUND(SP!I80,0)</f>
        <v>0</v>
      </c>
      <c r="J80" s="213">
        <f>+ROUND(SP!J80,0)</f>
        <v>580551</v>
      </c>
    </row>
    <row r="81" spans="1:10" ht="11.25">
      <c r="A81" s="212"/>
      <c r="B81" s="31"/>
      <c r="C81" s="34"/>
      <c r="D81" s="112" t="s">
        <v>170</v>
      </c>
      <c r="E81" s="113"/>
      <c r="F81" s="140"/>
      <c r="G81" s="140">
        <f>+SUM(G67:G80)-G69-G79</f>
        <v>1999879</v>
      </c>
      <c r="H81" s="140"/>
      <c r="I81" s="140"/>
      <c r="J81" s="216">
        <f>+SUM(J67:J80)-J69-J79</f>
        <v>2054394</v>
      </c>
    </row>
    <row r="82" spans="1:12" ht="22.5">
      <c r="A82" s="212"/>
      <c r="B82" s="22" t="s">
        <v>24</v>
      </c>
      <c r="C82" s="34"/>
      <c r="D82" s="32" t="s">
        <v>44</v>
      </c>
      <c r="E82" s="35"/>
      <c r="F82" s="134"/>
      <c r="G82" s="134">
        <v>0</v>
      </c>
      <c r="H82" s="134"/>
      <c r="I82" s="134"/>
      <c r="J82" s="213">
        <v>0</v>
      </c>
      <c r="L82" s="123"/>
    </row>
    <row r="83" spans="1:12" ht="11.25">
      <c r="A83" s="212"/>
      <c r="B83" s="22"/>
      <c r="C83" s="34"/>
      <c r="D83" s="32"/>
      <c r="E83" s="35"/>
      <c r="F83" s="134"/>
      <c r="G83" s="134"/>
      <c r="H83" s="134"/>
      <c r="I83" s="134"/>
      <c r="J83" s="213"/>
      <c r="L83" s="123"/>
    </row>
    <row r="84" spans="1:12" ht="11.25">
      <c r="A84" s="212"/>
      <c r="B84" s="22" t="s">
        <v>45</v>
      </c>
      <c r="C84" s="34"/>
      <c r="D84" s="32" t="s">
        <v>46</v>
      </c>
      <c r="E84" s="35"/>
      <c r="F84" s="134"/>
      <c r="G84" s="134"/>
      <c r="H84" s="134"/>
      <c r="I84" s="134"/>
      <c r="J84" s="213"/>
      <c r="L84" s="123"/>
    </row>
    <row r="85" spans="1:10" ht="11.25">
      <c r="A85" s="212"/>
      <c r="B85" s="31"/>
      <c r="C85" s="34">
        <v>1</v>
      </c>
      <c r="D85" s="24" t="s">
        <v>47</v>
      </c>
      <c r="E85" s="35"/>
      <c r="F85" s="134"/>
      <c r="G85" s="134">
        <f>+ROUND(SP!G85,0)</f>
        <v>4808</v>
      </c>
      <c r="H85" s="134"/>
      <c r="I85" s="134"/>
      <c r="J85" s="213">
        <f>+ROUND(SP!J85,0)</f>
        <v>4862</v>
      </c>
    </row>
    <row r="86" spans="1:12" ht="11.25">
      <c r="A86" s="212"/>
      <c r="B86" s="31"/>
      <c r="C86" s="34">
        <v>2</v>
      </c>
      <c r="D86" s="24" t="s">
        <v>48</v>
      </c>
      <c r="E86" s="35"/>
      <c r="F86" s="134"/>
      <c r="G86" s="134">
        <f>+ROUND(SP!G86,0)</f>
        <v>165003</v>
      </c>
      <c r="H86" s="134"/>
      <c r="I86" s="134"/>
      <c r="J86" s="213">
        <f>+ROUND(SP!J86,0)</f>
        <v>0</v>
      </c>
      <c r="L86" s="123"/>
    </row>
    <row r="87" spans="1:10" ht="11.25">
      <c r="A87" s="212"/>
      <c r="B87" s="31"/>
      <c r="C87" s="34">
        <v>3</v>
      </c>
      <c r="D87" s="24" t="s">
        <v>49</v>
      </c>
      <c r="E87" s="35"/>
      <c r="F87" s="134"/>
      <c r="G87" s="134">
        <f>+ROUND(SP!G87,0)</f>
        <v>13938</v>
      </c>
      <c r="H87" s="134"/>
      <c r="I87" s="134"/>
      <c r="J87" s="213">
        <f>+ROUND(SP!J87,0)</f>
        <v>22326</v>
      </c>
    </row>
    <row r="88" spans="1:12" ht="11.25">
      <c r="A88" s="212"/>
      <c r="B88" s="31"/>
      <c r="C88" s="23"/>
      <c r="D88" s="112" t="s">
        <v>171</v>
      </c>
      <c r="E88" s="113"/>
      <c r="F88" s="140"/>
      <c r="G88" s="140">
        <f>+SUM(G85:G87)</f>
        <v>183749</v>
      </c>
      <c r="H88" s="140"/>
      <c r="I88" s="140"/>
      <c r="J88" s="216">
        <f>+SUM(J85:J87)</f>
        <v>27188</v>
      </c>
      <c r="L88" s="123"/>
    </row>
    <row r="89" spans="1:10" ht="11.25">
      <c r="A89" s="212"/>
      <c r="B89" s="31"/>
      <c r="C89" s="23"/>
      <c r="D89" s="36"/>
      <c r="E89" s="35"/>
      <c r="F89" s="134"/>
      <c r="G89" s="134"/>
      <c r="H89" s="134"/>
      <c r="I89" s="134"/>
      <c r="J89" s="213"/>
    </row>
    <row r="90" spans="1:10" ht="12">
      <c r="A90" s="212"/>
      <c r="B90" s="247" t="s">
        <v>174</v>
      </c>
      <c r="C90" s="248"/>
      <c r="D90" s="249"/>
      <c r="E90" s="41"/>
      <c r="F90" s="136"/>
      <c r="G90" s="137">
        <f>+G57+G81+G88</f>
        <v>2213541</v>
      </c>
      <c r="H90" s="137"/>
      <c r="I90" s="136"/>
      <c r="J90" s="214">
        <f>+J57+J81+J88</f>
        <v>2106295</v>
      </c>
    </row>
    <row r="91" spans="1:10" ht="12">
      <c r="A91" s="212"/>
      <c r="B91" s="22"/>
      <c r="C91" s="23"/>
      <c r="D91" s="24"/>
      <c r="E91" s="35"/>
      <c r="F91" s="134"/>
      <c r="G91" s="144"/>
      <c r="H91" s="144"/>
      <c r="I91" s="134"/>
      <c r="J91" s="220"/>
    </row>
    <row r="92" spans="1:10" ht="11.25">
      <c r="A92" s="212"/>
      <c r="B92" s="31"/>
      <c r="C92" s="23"/>
      <c r="D92" s="24"/>
      <c r="E92" s="35"/>
      <c r="F92" s="134"/>
      <c r="G92" s="134"/>
      <c r="H92" s="134"/>
      <c r="I92" s="134"/>
      <c r="J92" s="213"/>
    </row>
    <row r="93" spans="1:10" ht="11.25">
      <c r="A93" s="244" t="s">
        <v>50</v>
      </c>
      <c r="B93" s="245"/>
      <c r="C93" s="245"/>
      <c r="D93" s="246"/>
      <c r="E93" s="35"/>
      <c r="F93" s="134"/>
      <c r="G93" s="134"/>
      <c r="H93" s="134"/>
      <c r="I93" s="134"/>
      <c r="J93" s="213"/>
    </row>
    <row r="94" spans="1:10" ht="11.25">
      <c r="A94" s="212"/>
      <c r="B94" s="31"/>
      <c r="C94" s="23"/>
      <c r="D94" s="24"/>
      <c r="E94" s="35"/>
      <c r="F94" s="134"/>
      <c r="G94" s="134"/>
      <c r="H94" s="134"/>
      <c r="I94" s="134"/>
      <c r="J94" s="213"/>
    </row>
    <row r="95" spans="1:10" ht="11.25">
      <c r="A95" s="212"/>
      <c r="B95" s="22"/>
      <c r="C95" s="23">
        <v>1</v>
      </c>
      <c r="D95" s="24" t="s">
        <v>51</v>
      </c>
      <c r="E95" s="35"/>
      <c r="F95" s="134"/>
      <c r="G95" s="134">
        <f>+ROUND(SP!G95,0)</f>
        <v>0</v>
      </c>
      <c r="H95" s="134"/>
      <c r="I95" s="134"/>
      <c r="J95" s="213">
        <f>+ROUND(SP!J95,0)</f>
        <v>0</v>
      </c>
    </row>
    <row r="96" spans="1:10" ht="11.25">
      <c r="A96" s="212"/>
      <c r="B96" s="31"/>
      <c r="C96" s="23">
        <v>2</v>
      </c>
      <c r="D96" s="24" t="s">
        <v>52</v>
      </c>
      <c r="E96" s="35"/>
      <c r="F96" s="134"/>
      <c r="G96" s="134">
        <f>+ROUND(SP!G96,0)</f>
        <v>9445</v>
      </c>
      <c r="H96" s="134"/>
      <c r="I96" s="134"/>
      <c r="J96" s="213">
        <f>+ROUND(SP!J96,0)</f>
        <v>9489</v>
      </c>
    </row>
    <row r="97" spans="1:10" ht="11.25">
      <c r="A97" s="212"/>
      <c r="B97" s="31"/>
      <c r="C97" s="23"/>
      <c r="D97" s="24"/>
      <c r="E97" s="35"/>
      <c r="F97" s="134"/>
      <c r="G97" s="134"/>
      <c r="H97" s="134"/>
      <c r="I97" s="134"/>
      <c r="J97" s="213"/>
    </row>
    <row r="98" spans="1:10" ht="12">
      <c r="A98" s="212"/>
      <c r="B98" s="247" t="s">
        <v>175</v>
      </c>
      <c r="C98" s="248"/>
      <c r="D98" s="249"/>
      <c r="E98" s="41"/>
      <c r="F98" s="136"/>
      <c r="G98" s="137">
        <f>+SUM(G95:G96)</f>
        <v>9445</v>
      </c>
      <c r="H98" s="136"/>
      <c r="I98" s="136"/>
      <c r="J98" s="214">
        <f>+SUM(J95:J96)</f>
        <v>9489</v>
      </c>
    </row>
    <row r="99" spans="1:10" ht="11.25">
      <c r="A99" s="212"/>
      <c r="B99" s="22"/>
      <c r="C99" s="23"/>
      <c r="D99" s="24"/>
      <c r="E99" s="35"/>
      <c r="F99" s="134"/>
      <c r="G99" s="134"/>
      <c r="H99" s="134"/>
      <c r="I99" s="134"/>
      <c r="J99" s="213"/>
    </row>
    <row r="100" spans="1:10" ht="11.25">
      <c r="A100" s="212"/>
      <c r="B100" s="31"/>
      <c r="C100" s="23"/>
      <c r="D100" s="24"/>
      <c r="E100" s="35"/>
      <c r="F100" s="134"/>
      <c r="G100" s="134"/>
      <c r="H100" s="134"/>
      <c r="I100" s="134"/>
      <c r="J100" s="213"/>
    </row>
    <row r="101" spans="1:10" ht="12.75" customHeight="1" thickBot="1">
      <c r="A101" s="250" t="s">
        <v>53</v>
      </c>
      <c r="B101" s="251"/>
      <c r="C101" s="251"/>
      <c r="D101" s="252"/>
      <c r="E101" s="55"/>
      <c r="F101" s="145"/>
      <c r="G101" s="146">
        <f>+G13+G50+G90+G98</f>
        <v>6298256</v>
      </c>
      <c r="H101" s="146"/>
      <c r="I101" s="145"/>
      <c r="J101" s="221">
        <f>+J13+J50+J90+J98+1</f>
        <v>6619738</v>
      </c>
    </row>
    <row r="102" spans="1:10" ht="12" thickTop="1">
      <c r="A102" s="212"/>
      <c r="B102" s="31"/>
      <c r="C102" s="23"/>
      <c r="D102" s="24"/>
      <c r="E102" s="35"/>
      <c r="F102" s="141"/>
      <c r="G102" s="141"/>
      <c r="H102" s="134"/>
      <c r="I102" s="141"/>
      <c r="J102" s="217"/>
    </row>
    <row r="103" spans="1:10" ht="11.25">
      <c r="A103" s="244" t="s">
        <v>180</v>
      </c>
      <c r="B103" s="245"/>
      <c r="C103" s="245"/>
      <c r="D103" s="246"/>
      <c r="E103" s="35"/>
      <c r="F103" s="141"/>
      <c r="G103" s="141"/>
      <c r="H103" s="134"/>
      <c r="I103" s="141"/>
      <c r="J103" s="217"/>
    </row>
    <row r="104" spans="1:10" ht="11.25">
      <c r="A104" s="212"/>
      <c r="B104" s="31"/>
      <c r="C104" s="23">
        <v>1</v>
      </c>
      <c r="D104" s="24" t="s">
        <v>181</v>
      </c>
      <c r="E104" s="35"/>
      <c r="F104" s="142"/>
      <c r="G104" s="142">
        <v>0</v>
      </c>
      <c r="H104" s="134"/>
      <c r="I104" s="142"/>
      <c r="J104" s="222">
        <v>0</v>
      </c>
    </row>
    <row r="105" spans="1:10" ht="11.25">
      <c r="A105" s="212"/>
      <c r="B105" s="31"/>
      <c r="C105" s="23">
        <v>2</v>
      </c>
      <c r="D105" s="24" t="s">
        <v>182</v>
      </c>
      <c r="E105" s="35"/>
      <c r="F105" s="142"/>
      <c r="G105" s="142">
        <v>0</v>
      </c>
      <c r="H105" s="134"/>
      <c r="I105" s="142"/>
      <c r="J105" s="222">
        <v>0</v>
      </c>
    </row>
    <row r="106" spans="1:10" ht="11.25">
      <c r="A106" s="212"/>
      <c r="B106" s="31"/>
      <c r="C106" s="23">
        <v>3</v>
      </c>
      <c r="D106" s="24" t="s">
        <v>184</v>
      </c>
      <c r="E106" s="35"/>
      <c r="F106" s="142"/>
      <c r="G106" s="142">
        <v>0</v>
      </c>
      <c r="H106" s="134"/>
      <c r="I106" s="142"/>
      <c r="J106" s="222">
        <v>0</v>
      </c>
    </row>
    <row r="107" spans="1:10" ht="11.25">
      <c r="A107" s="212"/>
      <c r="B107" s="31"/>
      <c r="C107" s="23">
        <v>4</v>
      </c>
      <c r="D107" s="24" t="s">
        <v>185</v>
      </c>
      <c r="E107" s="35"/>
      <c r="F107" s="142"/>
      <c r="G107" s="142">
        <v>0</v>
      </c>
      <c r="H107" s="134"/>
      <c r="I107" s="142"/>
      <c r="J107" s="222">
        <v>0</v>
      </c>
    </row>
    <row r="108" spans="1:10" ht="11.25">
      <c r="A108" s="212"/>
      <c r="B108" s="31"/>
      <c r="C108" s="23">
        <v>5</v>
      </c>
      <c r="D108" s="24" t="s">
        <v>186</v>
      </c>
      <c r="E108" s="35"/>
      <c r="F108" s="142"/>
      <c r="G108" s="142">
        <v>0</v>
      </c>
      <c r="H108" s="134"/>
      <c r="I108" s="142"/>
      <c r="J108" s="222">
        <v>0</v>
      </c>
    </row>
    <row r="109" spans="1:10" ht="11.25">
      <c r="A109" s="223"/>
      <c r="B109" s="253" t="s">
        <v>187</v>
      </c>
      <c r="C109" s="254"/>
      <c r="D109" s="255"/>
      <c r="E109" s="61"/>
      <c r="F109" s="147"/>
      <c r="G109" s="147">
        <f>SUM(G104:G108)</f>
        <v>0</v>
      </c>
      <c r="H109" s="139"/>
      <c r="I109" s="147"/>
      <c r="J109" s="224">
        <f>SUM(J104:J108)</f>
        <v>0</v>
      </c>
    </row>
    <row r="110" spans="1:10" ht="11.25">
      <c r="A110" s="22"/>
      <c r="B110" s="22"/>
      <c r="C110" s="23"/>
      <c r="D110" s="24"/>
      <c r="E110" s="35"/>
      <c r="F110" s="141"/>
      <c r="G110" s="141"/>
      <c r="H110" s="134"/>
      <c r="I110" s="141"/>
      <c r="J110" s="141"/>
    </row>
    <row r="111" spans="1:10" ht="11.25">
      <c r="A111" s="22"/>
      <c r="B111" s="22"/>
      <c r="C111" s="23"/>
      <c r="D111" s="24"/>
      <c r="E111" s="35"/>
      <c r="F111" s="141"/>
      <c r="G111" s="141"/>
      <c r="H111" s="134"/>
      <c r="I111" s="141"/>
      <c r="J111" s="141"/>
    </row>
    <row r="112" spans="1:10" ht="11.25">
      <c r="A112" s="22"/>
      <c r="B112" s="22"/>
      <c r="C112" s="23"/>
      <c r="D112" s="24"/>
      <c r="E112" s="35"/>
      <c r="F112" s="141"/>
      <c r="G112" s="141"/>
      <c r="H112" s="134"/>
      <c r="I112" s="141"/>
      <c r="J112" s="141"/>
    </row>
    <row r="113" spans="1:10" ht="11.25">
      <c r="A113" s="22"/>
      <c r="B113" s="22"/>
      <c r="C113" s="23"/>
      <c r="D113" s="24"/>
      <c r="E113" s="35"/>
      <c r="F113" s="141"/>
      <c r="G113" s="141"/>
      <c r="H113" s="134"/>
      <c r="I113" s="141"/>
      <c r="J113" s="141"/>
    </row>
    <row r="114" spans="1:10" ht="11.25">
      <c r="A114" s="22"/>
      <c r="B114" s="22"/>
      <c r="C114" s="23"/>
      <c r="D114" s="24"/>
      <c r="E114" s="35"/>
      <c r="F114" s="141"/>
      <c r="G114" s="141"/>
      <c r="H114" s="134"/>
      <c r="I114" s="141"/>
      <c r="J114" s="141"/>
    </row>
    <row r="115" spans="1:13" s="67" customFormat="1" ht="15">
      <c r="A115" s="238" t="s">
        <v>54</v>
      </c>
      <c r="B115" s="239"/>
      <c r="C115" s="239"/>
      <c r="D115" s="239"/>
      <c r="E115" s="239"/>
      <c r="F115" s="239"/>
      <c r="G115" s="239"/>
      <c r="H115" s="239"/>
      <c r="I115" s="239"/>
      <c r="J115" s="240"/>
      <c r="L115" s="1"/>
      <c r="M115" s="122"/>
    </row>
    <row r="116" spans="1:10" ht="12.75">
      <c r="A116" s="212"/>
      <c r="B116" s="31"/>
      <c r="C116" s="23"/>
      <c r="D116" s="24"/>
      <c r="E116" s="35"/>
      <c r="F116" s="205">
        <f>+SP!F7</f>
        <v>43100</v>
      </c>
      <c r="G116" s="205"/>
      <c r="H116" s="204"/>
      <c r="I116" s="205">
        <f>+SP!I7</f>
        <v>42735</v>
      </c>
      <c r="J116" s="209"/>
    </row>
    <row r="117" spans="1:10" ht="11.25">
      <c r="A117" s="244" t="s">
        <v>55</v>
      </c>
      <c r="B117" s="245"/>
      <c r="C117" s="245"/>
      <c r="D117" s="246"/>
      <c r="E117" s="35"/>
      <c r="F117" s="134"/>
      <c r="G117" s="134"/>
      <c r="H117" s="134"/>
      <c r="I117" s="134"/>
      <c r="J117" s="213"/>
    </row>
    <row r="118" spans="1:10" ht="11.25">
      <c r="A118" s="212"/>
      <c r="B118" s="22" t="s">
        <v>6</v>
      </c>
      <c r="C118" s="23"/>
      <c r="D118" s="32" t="s">
        <v>56</v>
      </c>
      <c r="E118" s="35"/>
      <c r="F118" s="134"/>
      <c r="G118" s="134"/>
      <c r="H118" s="134"/>
      <c r="I118" s="134"/>
      <c r="J118" s="213"/>
    </row>
    <row r="119" spans="1:10" ht="11.25">
      <c r="A119" s="212"/>
      <c r="B119" s="22"/>
      <c r="C119" s="23">
        <v>1</v>
      </c>
      <c r="D119" s="24" t="s">
        <v>57</v>
      </c>
      <c r="E119" s="35"/>
      <c r="F119" s="134">
        <f>+ROUND(SP!F119,0)</f>
        <v>0</v>
      </c>
      <c r="G119" s="134">
        <f>+ROUND(SP!G119,0)</f>
        <v>11265</v>
      </c>
      <c r="H119" s="134"/>
      <c r="I119" s="134">
        <f>+ROUND(SP!I119,0)</f>
        <v>0</v>
      </c>
      <c r="J119" s="213">
        <f>+ROUND(SP!J119,0)</f>
        <v>11265</v>
      </c>
    </row>
    <row r="120" spans="1:10" ht="11.25">
      <c r="A120" s="212"/>
      <c r="B120" s="22"/>
      <c r="C120" s="23">
        <v>2</v>
      </c>
      <c r="D120" s="24" t="s">
        <v>58</v>
      </c>
      <c r="E120" s="35"/>
      <c r="F120" s="134">
        <f>+ROUND(SP!F120,0)</f>
        <v>0</v>
      </c>
      <c r="G120" s="134">
        <f>+ROUND(SP!G120,0)</f>
        <v>0</v>
      </c>
      <c r="H120" s="134"/>
      <c r="I120" s="134">
        <f>+ROUND(SP!I120,0)</f>
        <v>0</v>
      </c>
      <c r="J120" s="213">
        <f>+ROUND(SP!J120,0)</f>
        <v>0</v>
      </c>
    </row>
    <row r="121" spans="1:10" ht="11.25">
      <c r="A121" s="212"/>
      <c r="B121" s="22" t="s">
        <v>13</v>
      </c>
      <c r="C121" s="23"/>
      <c r="D121" s="24" t="s">
        <v>59</v>
      </c>
      <c r="E121" s="35"/>
      <c r="F121" s="134">
        <f>+ROUND(SP!F121,0)</f>
        <v>1462055</v>
      </c>
      <c r="G121" s="134">
        <f>+ROUND(SP!G121,0)</f>
        <v>1400703</v>
      </c>
      <c r="H121" s="134"/>
      <c r="I121" s="134">
        <f>+ROUND(SP!I121,0)</f>
        <v>1523406</v>
      </c>
      <c r="J121" s="213">
        <f>+ROUND(SP!J121,0)</f>
        <v>1462055</v>
      </c>
    </row>
    <row r="122" spans="1:10" ht="11.25">
      <c r="A122" s="212"/>
      <c r="B122" s="22"/>
      <c r="C122" s="23"/>
      <c r="D122" s="66" t="s">
        <v>60</v>
      </c>
      <c r="E122" s="35"/>
      <c r="F122" s="134">
        <f>+ROUND(SP!F122,0)</f>
        <v>61352</v>
      </c>
      <c r="G122" s="134">
        <f>+ROUND(SP!G122,0)</f>
        <v>0</v>
      </c>
      <c r="H122" s="134"/>
      <c r="I122" s="134">
        <f>+ROUND(SP!I122,0)</f>
        <v>61352</v>
      </c>
      <c r="J122" s="213">
        <f>+ROUND(SP!J122,0)</f>
        <v>0</v>
      </c>
    </row>
    <row r="123" spans="1:10" ht="22.5">
      <c r="A123" s="212"/>
      <c r="B123" s="22" t="s">
        <v>24</v>
      </c>
      <c r="C123" s="23"/>
      <c r="D123" s="24" t="s">
        <v>61</v>
      </c>
      <c r="E123" s="35"/>
      <c r="F123" s="134">
        <f>+ROUND(SP!F123,0)</f>
        <v>1569166</v>
      </c>
      <c r="G123" s="134">
        <f>+ROUND(SP!G123,0)</f>
        <v>1511309</v>
      </c>
      <c r="H123" s="134"/>
      <c r="I123" s="134">
        <f>+ROUND(SP!I123,0)</f>
        <v>1498857</v>
      </c>
      <c r="J123" s="213">
        <f>+ROUND(SP!J123,0)</f>
        <v>1443333</v>
      </c>
    </row>
    <row r="124" spans="1:10" ht="11.25">
      <c r="A124" s="212"/>
      <c r="B124" s="22"/>
      <c r="C124" s="23"/>
      <c r="D124" s="66" t="s">
        <v>60</v>
      </c>
      <c r="E124" s="35"/>
      <c r="F124" s="134">
        <f>+ROUND(SP!F124,0)</f>
        <v>57857</v>
      </c>
      <c r="G124" s="134">
        <f>+ROUND(SP!G124,0)</f>
        <v>0</v>
      </c>
      <c r="H124" s="134"/>
      <c r="I124" s="134">
        <f>+ROUND(SP!I124,0)</f>
        <v>55524</v>
      </c>
      <c r="J124" s="213">
        <f>+ROUND(SP!J124,0)</f>
        <v>0</v>
      </c>
    </row>
    <row r="125" spans="1:10" ht="11.25">
      <c r="A125" s="212"/>
      <c r="B125" s="22" t="s">
        <v>62</v>
      </c>
      <c r="C125" s="23"/>
      <c r="D125" s="24" t="s">
        <v>63</v>
      </c>
      <c r="E125" s="35"/>
      <c r="F125" s="134">
        <f>+ROUND(SP!F125,0)</f>
        <v>0</v>
      </c>
      <c r="G125" s="134">
        <f>+ROUND(SP!G125,0)</f>
        <v>161909</v>
      </c>
      <c r="H125" s="134"/>
      <c r="I125" s="134">
        <f>+ROUND(SP!I125,0)</f>
        <v>0</v>
      </c>
      <c r="J125" s="213">
        <f>+ROUND(SP!J125,0)</f>
        <v>161909</v>
      </c>
    </row>
    <row r="126" spans="1:10" ht="11.25">
      <c r="A126" s="212"/>
      <c r="B126" s="22" t="s">
        <v>64</v>
      </c>
      <c r="C126" s="23"/>
      <c r="D126" s="24" t="s">
        <v>65</v>
      </c>
      <c r="E126" s="35"/>
      <c r="F126" s="134">
        <f>+ROUND(SP!F126,0)</f>
        <v>0</v>
      </c>
      <c r="G126" s="134">
        <f>+ROUND(SP!G126,0)</f>
        <v>0</v>
      </c>
      <c r="H126" s="134"/>
      <c r="I126" s="134">
        <f>+ROUND(SP!I126,0)</f>
        <v>0</v>
      </c>
      <c r="J126" s="213">
        <f>+ROUND(SP!J126,0)</f>
        <v>0</v>
      </c>
    </row>
    <row r="127" spans="1:10" ht="11.25">
      <c r="A127" s="212"/>
      <c r="B127" s="22" t="s">
        <v>66</v>
      </c>
      <c r="C127" s="23"/>
      <c r="D127" s="24" t="s">
        <v>67</v>
      </c>
      <c r="E127" s="35"/>
      <c r="F127" s="134">
        <f>+ROUND(SP!F127,0)</f>
        <v>0</v>
      </c>
      <c r="G127" s="134">
        <f>+ROUND(SP!G127,0)</f>
        <v>0</v>
      </c>
      <c r="H127" s="134"/>
      <c r="I127" s="134">
        <f>+ROUND(SP!I127,0)</f>
        <v>0</v>
      </c>
      <c r="J127" s="213">
        <f>+ROUND(SP!J127,0)</f>
        <v>0</v>
      </c>
    </row>
    <row r="128" spans="1:10" ht="12">
      <c r="A128" s="212"/>
      <c r="B128" s="256" t="s">
        <v>183</v>
      </c>
      <c r="C128" s="257"/>
      <c r="D128" s="258"/>
      <c r="E128" s="113"/>
      <c r="F128" s="140"/>
      <c r="G128" s="148">
        <f>+SUM(G118:G125)-G126+G127</f>
        <v>3085186</v>
      </c>
      <c r="H128" s="148"/>
      <c r="I128" s="140"/>
      <c r="J128" s="241">
        <f>+SUM(J118:J125)-J126+J127</f>
        <v>3078562</v>
      </c>
    </row>
    <row r="129" spans="1:10" ht="11.25">
      <c r="A129" s="212"/>
      <c r="B129" s="22"/>
      <c r="C129" s="23"/>
      <c r="D129" s="24"/>
      <c r="E129" s="35"/>
      <c r="F129" s="134"/>
      <c r="G129" s="134"/>
      <c r="H129" s="134"/>
      <c r="I129" s="134"/>
      <c r="J129" s="213"/>
    </row>
    <row r="130" spans="1:10" ht="11.25">
      <c r="A130" s="244" t="s">
        <v>68</v>
      </c>
      <c r="B130" s="245"/>
      <c r="C130" s="245"/>
      <c r="D130" s="246"/>
      <c r="E130" s="35"/>
      <c r="F130" s="134"/>
      <c r="G130" s="134"/>
      <c r="H130" s="134"/>
      <c r="I130" s="134"/>
      <c r="J130" s="213"/>
    </row>
    <row r="131" spans="1:10" ht="11.25">
      <c r="A131" s="212"/>
      <c r="B131" s="22"/>
      <c r="C131" s="34">
        <v>1</v>
      </c>
      <c r="D131" s="24" t="s">
        <v>69</v>
      </c>
      <c r="E131" s="35"/>
      <c r="F131" s="134"/>
      <c r="G131" s="134">
        <f>+ROUND(SP!G131,0)</f>
        <v>0</v>
      </c>
      <c r="H131" s="134"/>
      <c r="I131" s="134"/>
      <c r="J131" s="213">
        <f>+ROUND(SP!J131,0)</f>
        <v>0</v>
      </c>
    </row>
    <row r="132" spans="1:10" ht="11.25">
      <c r="A132" s="212"/>
      <c r="B132" s="22"/>
      <c r="C132" s="34">
        <v>2</v>
      </c>
      <c r="D132" s="24" t="s">
        <v>70</v>
      </c>
      <c r="E132" s="35"/>
      <c r="F132" s="134"/>
      <c r="G132" s="134">
        <f>+ROUND(SP!G132,0)</f>
        <v>0</v>
      </c>
      <c r="H132" s="134"/>
      <c r="I132" s="134"/>
      <c r="J132" s="213">
        <f>+ROUND(SP!J132,0)</f>
        <v>0</v>
      </c>
    </row>
    <row r="133" spans="1:10" ht="11.25">
      <c r="A133" s="212"/>
      <c r="B133" s="22"/>
      <c r="C133" s="34">
        <v>3</v>
      </c>
      <c r="D133" s="24" t="s">
        <v>71</v>
      </c>
      <c r="E133" s="35"/>
      <c r="F133" s="134"/>
      <c r="G133" s="134">
        <f>+ROUND(SP!G133,0)</f>
        <v>152632</v>
      </c>
      <c r="H133" s="134"/>
      <c r="I133" s="134"/>
      <c r="J133" s="213">
        <f>+ROUND(SP!J133,0)</f>
        <v>131216</v>
      </c>
    </row>
    <row r="134" spans="1:10" ht="12">
      <c r="A134" s="212"/>
      <c r="B134" s="256" t="s">
        <v>188</v>
      </c>
      <c r="C134" s="257"/>
      <c r="D134" s="258"/>
      <c r="E134" s="113"/>
      <c r="F134" s="140"/>
      <c r="G134" s="148">
        <f>+SUM(G131:G133)</f>
        <v>152632</v>
      </c>
      <c r="H134" s="148"/>
      <c r="I134" s="140"/>
      <c r="J134" s="241">
        <f>+SUM(J131:J133)</f>
        <v>131216</v>
      </c>
    </row>
    <row r="135" spans="1:10" ht="11.25">
      <c r="A135" s="212"/>
      <c r="B135" s="22"/>
      <c r="C135" s="23"/>
      <c r="D135" s="24"/>
      <c r="E135" s="35"/>
      <c r="F135" s="134"/>
      <c r="G135" s="134"/>
      <c r="H135" s="134"/>
      <c r="I135" s="134"/>
      <c r="J135" s="213"/>
    </row>
    <row r="136" spans="1:10" ht="11.25">
      <c r="A136" s="244" t="s">
        <v>72</v>
      </c>
      <c r="B136" s="245"/>
      <c r="C136" s="245"/>
      <c r="D136" s="246"/>
      <c r="E136" s="41"/>
      <c r="F136" s="136"/>
      <c r="G136" s="136">
        <v>0</v>
      </c>
      <c r="H136" s="136"/>
      <c r="I136" s="136"/>
      <c r="J136" s="242">
        <v>0</v>
      </c>
    </row>
    <row r="137" spans="1:10" ht="11.25">
      <c r="A137" s="212"/>
      <c r="B137" s="22"/>
      <c r="C137" s="23"/>
      <c r="D137" s="24"/>
      <c r="E137" s="35"/>
      <c r="F137" s="134"/>
      <c r="G137" s="134"/>
      <c r="H137" s="134"/>
      <c r="I137" s="134"/>
      <c r="J137" s="213"/>
    </row>
    <row r="138" spans="1:10" ht="24.75" customHeight="1">
      <c r="A138" s="243" t="s">
        <v>199</v>
      </c>
      <c r="B138" s="186"/>
      <c r="C138" s="186"/>
      <c r="D138" s="186"/>
      <c r="E138" s="35"/>
      <c r="F138" s="134"/>
      <c r="G138" s="134"/>
      <c r="H138" s="134"/>
      <c r="I138" s="134"/>
      <c r="J138" s="213"/>
    </row>
    <row r="139" spans="1:10" ht="11.25">
      <c r="A139" s="212"/>
      <c r="B139" s="22"/>
      <c r="C139" s="34">
        <v>1</v>
      </c>
      <c r="D139" s="24" t="s">
        <v>73</v>
      </c>
      <c r="E139" s="35"/>
      <c r="F139" s="134"/>
      <c r="G139" s="134">
        <f>+ROUND(SP!G139,0)</f>
        <v>0</v>
      </c>
      <c r="H139" s="134"/>
      <c r="I139" s="134"/>
      <c r="J139" s="213">
        <v>0</v>
      </c>
    </row>
    <row r="140" spans="1:10" ht="11.25">
      <c r="A140" s="212"/>
      <c r="B140" s="22"/>
      <c r="C140" s="34">
        <v>2</v>
      </c>
      <c r="D140" s="24" t="s">
        <v>74</v>
      </c>
      <c r="E140" s="35"/>
      <c r="F140" s="134"/>
      <c r="G140" s="134">
        <f>+ROUND(SP!G140,0)</f>
        <v>586195</v>
      </c>
      <c r="H140" s="134"/>
      <c r="I140" s="134"/>
      <c r="J140" s="213">
        <f>+ROUND(SP!J140,0)</f>
        <v>649542</v>
      </c>
    </row>
    <row r="141" spans="1:10" ht="11.25">
      <c r="A141" s="212"/>
      <c r="B141" s="22"/>
      <c r="C141" s="34">
        <v>3</v>
      </c>
      <c r="D141" s="24" t="s">
        <v>189</v>
      </c>
      <c r="E141" s="35"/>
      <c r="F141" s="134"/>
      <c r="G141" s="134">
        <f>+ROUND(SP!G141,0)</f>
        <v>448226</v>
      </c>
      <c r="H141" s="134"/>
      <c r="I141" s="134"/>
      <c r="J141" s="213">
        <f>+ROUND(SP!J141,0)</f>
        <v>810950</v>
      </c>
    </row>
    <row r="142" spans="1:10" ht="11.25">
      <c r="A142" s="212"/>
      <c r="B142" s="22"/>
      <c r="C142" s="34">
        <v>4</v>
      </c>
      <c r="D142" s="24" t="s">
        <v>75</v>
      </c>
      <c r="E142" s="35"/>
      <c r="F142" s="134"/>
      <c r="G142" s="134">
        <f>+ROUND(SP!G142,0)</f>
        <v>0</v>
      </c>
      <c r="H142" s="134"/>
      <c r="I142" s="134"/>
      <c r="J142" s="213">
        <f>+ROUND(SP!J142,0)</f>
        <v>0</v>
      </c>
    </row>
    <row r="143" spans="1:10" ht="11.25">
      <c r="A143" s="212"/>
      <c r="B143" s="22"/>
      <c r="C143" s="34">
        <v>5</v>
      </c>
      <c r="D143" s="24" t="s">
        <v>76</v>
      </c>
      <c r="E143" s="35"/>
      <c r="F143" s="134"/>
      <c r="G143" s="134">
        <f>+ROUND(SP!G143,0)+1</f>
        <v>517350</v>
      </c>
      <c r="H143" s="134"/>
      <c r="I143" s="134"/>
      <c r="J143" s="213">
        <f>+ROUND(SP!J143,0)</f>
        <v>571369</v>
      </c>
    </row>
    <row r="144" spans="1:10" ht="11.25">
      <c r="A144" s="212"/>
      <c r="B144" s="22"/>
      <c r="C144" s="34">
        <v>6</v>
      </c>
      <c r="D144" s="24" t="s">
        <v>77</v>
      </c>
      <c r="E144" s="35"/>
      <c r="F144" s="134"/>
      <c r="G144" s="134">
        <f>+ROUND(SP!G144,0)</f>
        <v>0</v>
      </c>
      <c r="H144" s="134"/>
      <c r="I144" s="134"/>
      <c r="J144" s="213">
        <f>+ROUND(SP!J144,0)</f>
        <v>0</v>
      </c>
    </row>
    <row r="145" spans="1:10" ht="11.25">
      <c r="A145" s="212"/>
      <c r="B145" s="22"/>
      <c r="C145" s="34">
        <v>7</v>
      </c>
      <c r="D145" s="24" t="s">
        <v>78</v>
      </c>
      <c r="E145" s="35"/>
      <c r="F145" s="134"/>
      <c r="G145" s="134">
        <f>+ROUND(SP!G145,0)</f>
        <v>0</v>
      </c>
      <c r="H145" s="134"/>
      <c r="I145" s="134"/>
      <c r="J145" s="213">
        <f>+ROUND(SP!J145,0)</f>
        <v>0</v>
      </c>
    </row>
    <row r="146" spans="1:10" ht="11.25">
      <c r="A146" s="212"/>
      <c r="B146" s="22"/>
      <c r="C146" s="34">
        <v>8</v>
      </c>
      <c r="D146" s="24" t="s">
        <v>79</v>
      </c>
      <c r="E146" s="35"/>
      <c r="F146" s="134"/>
      <c r="G146" s="134">
        <f>+ROUND(SP!G146,0)</f>
        <v>0</v>
      </c>
      <c r="H146" s="134"/>
      <c r="I146" s="134"/>
      <c r="J146" s="213">
        <f>+ROUND(SP!J146,0)</f>
        <v>0</v>
      </c>
    </row>
    <row r="147" spans="1:10" ht="11.25">
      <c r="A147" s="212"/>
      <c r="B147" s="22"/>
      <c r="C147" s="34">
        <v>9</v>
      </c>
      <c r="D147" s="24" t="s">
        <v>190</v>
      </c>
      <c r="E147" s="35"/>
      <c r="F147" s="134"/>
      <c r="G147" s="134">
        <f>+ROUND(SP!G147,0)</f>
        <v>604657</v>
      </c>
      <c r="H147" s="134"/>
      <c r="I147" s="134"/>
      <c r="J147" s="213">
        <f>+ROUND(SP!J147,0)</f>
        <v>569559</v>
      </c>
    </row>
    <row r="148" spans="1:10" ht="11.25">
      <c r="A148" s="212"/>
      <c r="B148" s="22"/>
      <c r="C148" s="34">
        <v>10</v>
      </c>
      <c r="D148" s="24" t="s">
        <v>191</v>
      </c>
      <c r="E148" s="35"/>
      <c r="F148" s="134"/>
      <c r="G148" s="134">
        <f>+ROUND(SP!G148,0)</f>
        <v>186</v>
      </c>
      <c r="H148" s="134"/>
      <c r="I148" s="134"/>
      <c r="J148" s="213">
        <f>+ROUND(SP!J148,0)</f>
        <v>226</v>
      </c>
    </row>
    <row r="149" spans="1:10" ht="11.25">
      <c r="A149" s="212"/>
      <c r="B149" s="22"/>
      <c r="C149" s="34">
        <v>11</v>
      </c>
      <c r="D149" s="24" t="s">
        <v>193</v>
      </c>
      <c r="E149" s="35"/>
      <c r="F149" s="134"/>
      <c r="G149" s="134">
        <f>+ROUND(SP!G149,0)</f>
        <v>0</v>
      </c>
      <c r="H149" s="134"/>
      <c r="I149" s="134"/>
      <c r="J149" s="213">
        <f>+ROUND(SP!J149,0)</f>
        <v>0</v>
      </c>
    </row>
    <row r="150" spans="1:10" ht="11.25">
      <c r="A150" s="212"/>
      <c r="B150" s="22"/>
      <c r="C150" s="34">
        <v>12</v>
      </c>
      <c r="D150" s="24" t="s">
        <v>80</v>
      </c>
      <c r="E150" s="35"/>
      <c r="F150" s="134"/>
      <c r="G150" s="134">
        <f>+ROUND(SP!G150,0)</f>
        <v>86905</v>
      </c>
      <c r="H150" s="134"/>
      <c r="I150" s="134"/>
      <c r="J150" s="213">
        <f>+ROUND(SP!J150,0)</f>
        <v>91223</v>
      </c>
    </row>
    <row r="151" spans="1:10" ht="22.5">
      <c r="A151" s="212"/>
      <c r="B151" s="22"/>
      <c r="C151" s="34">
        <v>13</v>
      </c>
      <c r="D151" s="24" t="s">
        <v>194</v>
      </c>
      <c r="E151" s="35"/>
      <c r="F151" s="134"/>
      <c r="G151" s="134">
        <f>+ROUND(SP!G151,0)</f>
        <v>94673</v>
      </c>
      <c r="H151" s="134"/>
      <c r="I151" s="134"/>
      <c r="J151" s="213">
        <f>+ROUND(SP!J151,0)</f>
        <v>100476</v>
      </c>
    </row>
    <row r="152" spans="1:10" ht="11.25">
      <c r="A152" s="212"/>
      <c r="B152" s="22"/>
      <c r="C152" s="34">
        <v>14</v>
      </c>
      <c r="D152" s="24" t="s">
        <v>81</v>
      </c>
      <c r="E152" s="35"/>
      <c r="F152" s="134"/>
      <c r="G152" s="134">
        <f>+ROUND(SP!G152,0)</f>
        <v>317312</v>
      </c>
      <c r="H152" s="134"/>
      <c r="I152" s="134"/>
      <c r="J152" s="213">
        <f>+ROUND(SP!J152,0)</f>
        <v>273481</v>
      </c>
    </row>
    <row r="153" spans="1:10" ht="11.25">
      <c r="A153" s="212"/>
      <c r="B153" s="22"/>
      <c r="C153" s="34">
        <v>15</v>
      </c>
      <c r="D153" s="24" t="s">
        <v>82</v>
      </c>
      <c r="E153" s="35"/>
      <c r="F153" s="134"/>
      <c r="G153" s="134">
        <f>+ROUND(SP!G153,0)</f>
        <v>13097</v>
      </c>
      <c r="H153" s="134"/>
      <c r="I153" s="134"/>
      <c r="J153" s="213">
        <f>+ROUND(SP!J153,0)</f>
        <v>19271</v>
      </c>
    </row>
    <row r="154" spans="1:10" ht="11.25">
      <c r="A154" s="212"/>
      <c r="B154" s="22"/>
      <c r="C154" s="34">
        <v>16</v>
      </c>
      <c r="D154" s="24" t="s">
        <v>195</v>
      </c>
      <c r="E154" s="35"/>
      <c r="F154" s="134"/>
      <c r="G154" s="134">
        <f>+ROUND(SP!G154,0)</f>
        <v>390019</v>
      </c>
      <c r="H154" s="134"/>
      <c r="I154" s="134"/>
      <c r="J154" s="213">
        <f>+ROUND(SP!J154,0)</f>
        <v>323861</v>
      </c>
    </row>
    <row r="155" spans="1:10" ht="11.25">
      <c r="A155" s="212"/>
      <c r="B155" s="22"/>
      <c r="C155" s="34"/>
      <c r="D155" s="24"/>
      <c r="E155" s="35"/>
      <c r="F155" s="134"/>
      <c r="G155" s="134"/>
      <c r="H155" s="134"/>
      <c r="I155" s="134"/>
      <c r="J155" s="213"/>
    </row>
    <row r="156" spans="1:10" ht="12">
      <c r="A156" s="212"/>
      <c r="B156" s="256" t="s">
        <v>196</v>
      </c>
      <c r="C156" s="257"/>
      <c r="D156" s="258"/>
      <c r="E156" s="113"/>
      <c r="F156" s="140"/>
      <c r="G156" s="148">
        <f>+SUM(G139:G154)</f>
        <v>3058620</v>
      </c>
      <c r="H156" s="148"/>
      <c r="I156" s="140"/>
      <c r="J156" s="241">
        <f>+SUM(J139:J154)</f>
        <v>3409958</v>
      </c>
    </row>
    <row r="157" spans="1:10" ht="11.25">
      <c r="A157" s="212"/>
      <c r="B157" s="22"/>
      <c r="C157" s="23"/>
      <c r="D157" s="24"/>
      <c r="E157" s="35"/>
      <c r="F157" s="134"/>
      <c r="G157" s="134"/>
      <c r="H157" s="134"/>
      <c r="I157" s="134"/>
      <c r="J157" s="213"/>
    </row>
    <row r="158" spans="1:10" ht="11.25">
      <c r="A158" s="244" t="s">
        <v>83</v>
      </c>
      <c r="B158" s="245"/>
      <c r="C158" s="245"/>
      <c r="D158" s="246"/>
      <c r="E158" s="35"/>
      <c r="F158" s="134"/>
      <c r="G158" s="134"/>
      <c r="H158" s="134"/>
      <c r="I158" s="134"/>
      <c r="J158" s="213"/>
    </row>
    <row r="159" spans="1:10" ht="11.25">
      <c r="A159" s="212"/>
      <c r="B159" s="22"/>
      <c r="C159" s="23"/>
      <c r="D159" s="24"/>
      <c r="E159" s="35"/>
      <c r="F159" s="134"/>
      <c r="G159" s="134"/>
      <c r="H159" s="134"/>
      <c r="I159" s="134"/>
      <c r="J159" s="213"/>
    </row>
    <row r="160" spans="1:10" ht="11.25">
      <c r="A160" s="212"/>
      <c r="B160" s="22"/>
      <c r="C160" s="23">
        <v>1</v>
      </c>
      <c r="D160" s="24" t="s">
        <v>84</v>
      </c>
      <c r="E160" s="35"/>
      <c r="F160" s="134"/>
      <c r="G160" s="134">
        <f>+ROUND(SP!G160,0)</f>
        <v>0</v>
      </c>
      <c r="H160" s="134"/>
      <c r="I160" s="134"/>
      <c r="J160" s="213">
        <f>+ROUND(SP!J160,0)</f>
        <v>0</v>
      </c>
    </row>
    <row r="161" spans="1:10" ht="11.25">
      <c r="A161" s="212"/>
      <c r="B161" s="22"/>
      <c r="C161" s="23">
        <v>2</v>
      </c>
      <c r="D161" s="24" t="s">
        <v>85</v>
      </c>
      <c r="E161" s="35"/>
      <c r="F161" s="134"/>
      <c r="G161" s="134">
        <f>+ROUND(SP!G161,0)</f>
        <v>1818</v>
      </c>
      <c r="H161" s="134"/>
      <c r="I161" s="134"/>
      <c r="J161" s="213">
        <v>0</v>
      </c>
    </row>
    <row r="162" spans="1:10" ht="11.25">
      <c r="A162" s="212"/>
      <c r="B162" s="22"/>
      <c r="C162" s="23"/>
      <c r="D162" s="24"/>
      <c r="E162" s="35"/>
      <c r="F162" s="134"/>
      <c r="G162" s="134"/>
      <c r="H162" s="134"/>
      <c r="I162" s="134"/>
      <c r="J162" s="213"/>
    </row>
    <row r="163" spans="1:10" ht="12">
      <c r="A163" s="212"/>
      <c r="B163" s="256" t="s">
        <v>197</v>
      </c>
      <c r="C163" s="257"/>
      <c r="D163" s="258"/>
      <c r="E163" s="113"/>
      <c r="F163" s="140"/>
      <c r="G163" s="148">
        <f>+SUM(G160:G161)</f>
        <v>1818</v>
      </c>
      <c r="H163" s="148"/>
      <c r="I163" s="140"/>
      <c r="J163" s="241">
        <f>+SUM(J160:J161)</f>
        <v>0</v>
      </c>
    </row>
    <row r="164" spans="1:10" ht="12">
      <c r="A164" s="212"/>
      <c r="B164" s="22"/>
      <c r="C164" s="23"/>
      <c r="D164" s="24"/>
      <c r="E164" s="35"/>
      <c r="F164" s="134"/>
      <c r="G164" s="144"/>
      <c r="H164" s="144"/>
      <c r="I164" s="134"/>
      <c r="J164" s="220"/>
    </row>
    <row r="165" spans="1:10" ht="13.5" customHeight="1" thickBot="1">
      <c r="A165" s="259" t="s">
        <v>86</v>
      </c>
      <c r="B165" s="260"/>
      <c r="C165" s="260"/>
      <c r="D165" s="261"/>
      <c r="E165" s="55"/>
      <c r="F165" s="145"/>
      <c r="G165" s="146">
        <f>+G128+G134+G136+G156+G163</f>
        <v>6298256</v>
      </c>
      <c r="H165" s="146">
        <f>+H128+H134+H136+H156+H163</f>
        <v>0</v>
      </c>
      <c r="I165" s="145"/>
      <c r="J165" s="221">
        <f>+J128+J134+J136+J156+J163</f>
        <v>6619736</v>
      </c>
    </row>
    <row r="166" spans="1:10" ht="12" thickTop="1">
      <c r="A166" s="212"/>
      <c r="B166" s="31"/>
      <c r="C166" s="23"/>
      <c r="D166" s="24"/>
      <c r="E166" s="35"/>
      <c r="F166" s="141"/>
      <c r="G166" s="141"/>
      <c r="H166" s="141"/>
      <c r="I166" s="141"/>
      <c r="J166" s="217"/>
    </row>
    <row r="167" spans="1:10" ht="11.25">
      <c r="A167" s="244" t="s">
        <v>180</v>
      </c>
      <c r="B167" s="245"/>
      <c r="C167" s="245"/>
      <c r="D167" s="246"/>
      <c r="E167" s="35"/>
      <c r="F167" s="141"/>
      <c r="G167" s="141"/>
      <c r="H167" s="134"/>
      <c r="I167" s="141"/>
      <c r="J167" s="217"/>
    </row>
    <row r="168" spans="1:10" ht="11.25">
      <c r="A168" s="212"/>
      <c r="B168" s="31"/>
      <c r="C168" s="23">
        <v>1</v>
      </c>
      <c r="D168" s="24" t="s">
        <v>181</v>
      </c>
      <c r="E168" s="35"/>
      <c r="F168" s="142"/>
      <c r="G168" s="142">
        <v>0</v>
      </c>
      <c r="H168" s="134"/>
      <c r="I168" s="142"/>
      <c r="J168" s="222">
        <v>0</v>
      </c>
    </row>
    <row r="169" spans="1:10" ht="11.25">
      <c r="A169" s="212"/>
      <c r="B169" s="31"/>
      <c r="C169" s="23">
        <v>2</v>
      </c>
      <c r="D169" s="24" t="s">
        <v>182</v>
      </c>
      <c r="E169" s="35"/>
      <c r="F169" s="142"/>
      <c r="G169" s="142">
        <v>0</v>
      </c>
      <c r="H169" s="134"/>
      <c r="I169" s="142"/>
      <c r="J169" s="222">
        <v>0</v>
      </c>
    </row>
    <row r="170" spans="1:10" ht="11.25">
      <c r="A170" s="212"/>
      <c r="B170" s="31"/>
      <c r="C170" s="23">
        <v>3</v>
      </c>
      <c r="D170" s="24" t="s">
        <v>184</v>
      </c>
      <c r="E170" s="35"/>
      <c r="F170" s="142"/>
      <c r="G170" s="142">
        <v>0</v>
      </c>
      <c r="H170" s="134"/>
      <c r="I170" s="142"/>
      <c r="J170" s="222">
        <v>0</v>
      </c>
    </row>
    <row r="171" spans="1:10" ht="11.25">
      <c r="A171" s="212"/>
      <c r="B171" s="31"/>
      <c r="C171" s="23">
        <v>4</v>
      </c>
      <c r="D171" s="24" t="s">
        <v>185</v>
      </c>
      <c r="E171" s="35"/>
      <c r="F171" s="142"/>
      <c r="G171" s="142">
        <v>0</v>
      </c>
      <c r="H171" s="134"/>
      <c r="I171" s="142"/>
      <c r="J171" s="222">
        <v>0</v>
      </c>
    </row>
    <row r="172" spans="1:10" ht="11.25">
      <c r="A172" s="212"/>
      <c r="B172" s="31"/>
      <c r="C172" s="23">
        <v>5</v>
      </c>
      <c r="D172" s="24" t="s">
        <v>186</v>
      </c>
      <c r="E172" s="35"/>
      <c r="F172" s="142"/>
      <c r="G172" s="142">
        <v>0</v>
      </c>
      <c r="H172" s="134"/>
      <c r="I172" s="142"/>
      <c r="J172" s="222">
        <v>0</v>
      </c>
    </row>
    <row r="173" spans="1:10" ht="11.25">
      <c r="A173" s="223"/>
      <c r="B173" s="253" t="s">
        <v>187</v>
      </c>
      <c r="C173" s="254"/>
      <c r="D173" s="255"/>
      <c r="E173" s="61"/>
      <c r="F173" s="147"/>
      <c r="G173" s="147">
        <f>SUM(G168:G172)</f>
        <v>0</v>
      </c>
      <c r="H173" s="139"/>
      <c r="I173" s="147"/>
      <c r="J173" s="224">
        <f>SUM(J168:J172)</f>
        <v>0</v>
      </c>
    </row>
    <row r="174" spans="1:8" ht="11.25">
      <c r="A174" s="6"/>
      <c r="B174" s="8"/>
      <c r="E174" s="7"/>
      <c r="G174" s="149"/>
      <c r="H174" s="149"/>
    </row>
    <row r="175" spans="1:10" ht="11.25" hidden="1">
      <c r="A175" s="6"/>
      <c r="B175" s="8"/>
      <c r="E175" s="7"/>
      <c r="G175" s="131">
        <f>+G101-G165</f>
        <v>0</v>
      </c>
      <c r="H175" s="149"/>
      <c r="I175" s="131" t="s">
        <v>202</v>
      </c>
      <c r="J175" s="131">
        <f>+J101-J165</f>
        <v>2</v>
      </c>
    </row>
    <row r="176" spans="1:8" ht="11.25" hidden="1">
      <c r="A176" s="6"/>
      <c r="B176" s="8"/>
      <c r="E176" s="7"/>
      <c r="G176" s="149"/>
      <c r="H176" s="149"/>
    </row>
    <row r="177" spans="1:8" ht="11.25" hidden="1">
      <c r="A177" s="6"/>
      <c r="B177" s="8"/>
      <c r="E177" s="7"/>
      <c r="G177" s="149"/>
      <c r="H177" s="149"/>
    </row>
    <row r="178" spans="1:8" ht="11.25" hidden="1">
      <c r="A178" s="6"/>
      <c r="B178" s="8"/>
      <c r="E178" s="7"/>
      <c r="G178" s="149"/>
      <c r="H178" s="149"/>
    </row>
    <row r="179" spans="1:5" ht="11.25">
      <c r="A179" s="6"/>
      <c r="B179" s="8"/>
      <c r="E179" s="7"/>
    </row>
    <row r="180" spans="1:5" ht="11.25">
      <c r="A180" s="6"/>
      <c r="B180" s="8"/>
      <c r="E180" s="7"/>
    </row>
    <row r="181" spans="1:5" ht="11.25">
      <c r="A181" s="6"/>
      <c r="B181" s="8"/>
      <c r="E181" s="7"/>
    </row>
    <row r="182" spans="1:5" ht="11.25">
      <c r="A182" s="6"/>
      <c r="B182" s="8"/>
      <c r="E182" s="7"/>
    </row>
    <row r="183" spans="1:5" ht="11.25">
      <c r="A183" s="6"/>
      <c r="B183" s="8"/>
      <c r="E183" s="7"/>
    </row>
    <row r="184" spans="1:5" ht="11.25">
      <c r="A184" s="6"/>
      <c r="B184" s="8"/>
      <c r="E184" s="7"/>
    </row>
    <row r="185" spans="1:5" ht="11.25">
      <c r="A185" s="6"/>
      <c r="B185" s="8"/>
      <c r="E185" s="7"/>
    </row>
    <row r="186" spans="1:5" ht="11.25">
      <c r="A186" s="6"/>
      <c r="B186" s="8"/>
      <c r="E186" s="7"/>
    </row>
    <row r="187" spans="1:5" ht="11.25">
      <c r="A187" s="6"/>
      <c r="B187" s="8"/>
      <c r="E187" s="7"/>
    </row>
    <row r="188" spans="1:5" ht="11.25">
      <c r="A188" s="6"/>
      <c r="B188" s="8"/>
      <c r="E188" s="7"/>
    </row>
    <row r="189" spans="1:5" ht="11.25">
      <c r="A189" s="6"/>
      <c r="B189" s="8"/>
      <c r="E189" s="7"/>
    </row>
    <row r="190" spans="1:5" ht="11.25">
      <c r="A190" s="6"/>
      <c r="B190" s="8"/>
      <c r="E190" s="7"/>
    </row>
    <row r="191" spans="1:5" ht="11.25">
      <c r="A191" s="6"/>
      <c r="B191" s="8"/>
      <c r="E191" s="7"/>
    </row>
    <row r="192" spans="1:5" ht="11.25">
      <c r="A192" s="6"/>
      <c r="B192" s="8"/>
      <c r="E192" s="7"/>
    </row>
    <row r="193" spans="1:5" ht="11.25">
      <c r="A193" s="6"/>
      <c r="B193" s="8"/>
      <c r="E193" s="7"/>
    </row>
    <row r="194" spans="1:5" ht="11.25">
      <c r="A194" s="6"/>
      <c r="B194" s="8"/>
      <c r="E194" s="7"/>
    </row>
    <row r="195" spans="1:5" ht="11.25">
      <c r="A195" s="6"/>
      <c r="B195" s="8"/>
      <c r="E195" s="7"/>
    </row>
    <row r="196" spans="1:5" ht="11.25">
      <c r="A196" s="6"/>
      <c r="B196" s="8"/>
      <c r="E196" s="7"/>
    </row>
    <row r="197" spans="1:5" ht="11.25">
      <c r="A197" s="6"/>
      <c r="B197" s="8"/>
      <c r="E197" s="7"/>
    </row>
    <row r="198" spans="1:5" ht="11.25">
      <c r="A198" s="6"/>
      <c r="B198" s="8"/>
      <c r="E198" s="7"/>
    </row>
    <row r="199" spans="1:5" ht="11.25">
      <c r="A199" s="6"/>
      <c r="B199" s="8"/>
      <c r="E199" s="7"/>
    </row>
    <row r="200" spans="2:5" ht="11.25">
      <c r="B200" s="8"/>
      <c r="E200" s="7"/>
    </row>
    <row r="201" spans="2:5" ht="11.25">
      <c r="B201" s="8"/>
      <c r="E201" s="7"/>
    </row>
    <row r="202" spans="2:5" ht="11.25">
      <c r="B202" s="8"/>
      <c r="E202" s="7"/>
    </row>
    <row r="203" spans="2:5" ht="11.25">
      <c r="B203" s="8"/>
      <c r="E203" s="7"/>
    </row>
    <row r="204" spans="2:5" ht="11.25">
      <c r="B204" s="8"/>
      <c r="E204" s="7"/>
    </row>
    <row r="205" spans="2:5" ht="11.25">
      <c r="B205" s="8"/>
      <c r="E205" s="7"/>
    </row>
    <row r="206" spans="2:5" ht="11.25">
      <c r="B206" s="8"/>
      <c r="E206" s="7"/>
    </row>
    <row r="207" spans="2:5" ht="11.25">
      <c r="B207" s="8"/>
      <c r="E207" s="7"/>
    </row>
    <row r="208" spans="2:5" ht="11.25">
      <c r="B208" s="8"/>
      <c r="E208" s="7"/>
    </row>
    <row r="209" spans="2:5" ht="11.25">
      <c r="B209" s="8"/>
      <c r="E209" s="7"/>
    </row>
    <row r="210" spans="2:5" ht="11.25">
      <c r="B210" s="8"/>
      <c r="E210" s="7"/>
    </row>
    <row r="211" spans="2:5" ht="11.25">
      <c r="B211" s="8"/>
      <c r="E211" s="7"/>
    </row>
    <row r="212" spans="2:5" ht="11.25">
      <c r="B212" s="8"/>
      <c r="E212" s="7"/>
    </row>
    <row r="213" spans="2:5" ht="11.25">
      <c r="B213" s="8"/>
      <c r="E213" s="7"/>
    </row>
    <row r="214" spans="2:5" ht="11.25">
      <c r="B214" s="8"/>
      <c r="E214" s="7"/>
    </row>
    <row r="215" spans="2:5" ht="11.25">
      <c r="B215" s="8"/>
      <c r="E215" s="7"/>
    </row>
    <row r="216" spans="2:5" ht="11.25">
      <c r="B216" s="8"/>
      <c r="E216" s="7"/>
    </row>
    <row r="217" spans="2:5" ht="11.25">
      <c r="B217" s="8"/>
      <c r="E217" s="7"/>
    </row>
    <row r="218" spans="2:5" ht="11.25">
      <c r="B218" s="8"/>
      <c r="E218" s="7"/>
    </row>
    <row r="219" spans="2:5" ht="11.25">
      <c r="B219" s="8"/>
      <c r="E219" s="7"/>
    </row>
    <row r="220" spans="2:5" ht="11.25">
      <c r="B220" s="8"/>
      <c r="E220" s="7"/>
    </row>
    <row r="221" spans="2:5" ht="11.25">
      <c r="B221" s="8"/>
      <c r="E221" s="7"/>
    </row>
    <row r="222" spans="2:5" ht="11.25">
      <c r="B222" s="8"/>
      <c r="E222" s="7"/>
    </row>
    <row r="223" spans="2:5" ht="11.25">
      <c r="B223" s="8"/>
      <c r="E223" s="7"/>
    </row>
    <row r="224" spans="2:5" ht="11.25">
      <c r="B224" s="8"/>
      <c r="E224" s="7"/>
    </row>
    <row r="225" spans="2:5" ht="11.25">
      <c r="B225" s="8"/>
      <c r="E225" s="7"/>
    </row>
    <row r="226" spans="2:5" ht="11.25">
      <c r="B226" s="8"/>
      <c r="E226" s="7"/>
    </row>
    <row r="227" spans="2:5" ht="11.25">
      <c r="B227" s="8"/>
      <c r="E227" s="7"/>
    </row>
    <row r="228" spans="2:5" ht="11.25">
      <c r="B228" s="8"/>
      <c r="E228" s="7"/>
    </row>
    <row r="229" spans="2:5" ht="11.25">
      <c r="B229" s="8"/>
      <c r="E229" s="7"/>
    </row>
    <row r="230" spans="2:5" ht="11.25">
      <c r="B230" s="8"/>
      <c r="E230" s="7"/>
    </row>
    <row r="231" spans="2:5" ht="11.25">
      <c r="B231" s="8"/>
      <c r="E231" s="7"/>
    </row>
    <row r="232" spans="2:5" ht="11.25">
      <c r="B232" s="8"/>
      <c r="E232" s="7"/>
    </row>
    <row r="233" spans="2:5" ht="11.25">
      <c r="B233" s="8"/>
      <c r="E233" s="7"/>
    </row>
    <row r="234" spans="2:5" ht="11.25">
      <c r="B234" s="8"/>
      <c r="E234" s="7"/>
    </row>
    <row r="235" spans="2:5" ht="11.25">
      <c r="B235" s="8"/>
      <c r="E235" s="7"/>
    </row>
    <row r="236" spans="2:5" ht="11.25">
      <c r="B236" s="8"/>
      <c r="E236" s="7"/>
    </row>
    <row r="237" spans="2:5" ht="11.25">
      <c r="B237" s="8"/>
      <c r="E237" s="7"/>
    </row>
    <row r="238" spans="2:5" ht="11.25">
      <c r="B238" s="8"/>
      <c r="E238" s="7"/>
    </row>
    <row r="239" spans="2:5" ht="11.25">
      <c r="B239" s="8"/>
      <c r="E239" s="7"/>
    </row>
    <row r="240" spans="2:5" ht="11.25">
      <c r="B240" s="8"/>
      <c r="E240" s="7"/>
    </row>
    <row r="241" spans="2:5" ht="11.25">
      <c r="B241" s="8"/>
      <c r="E241" s="7"/>
    </row>
    <row r="242" spans="2:5" ht="11.25">
      <c r="B242" s="8"/>
      <c r="E242" s="7"/>
    </row>
    <row r="243" spans="2:5" ht="11.25">
      <c r="B243" s="8"/>
      <c r="E243" s="7"/>
    </row>
    <row r="244" spans="2:5" ht="11.25">
      <c r="B244" s="8"/>
      <c r="E244" s="7"/>
    </row>
    <row r="245" spans="2:5" ht="11.25">
      <c r="B245" s="8"/>
      <c r="E245" s="7"/>
    </row>
    <row r="246" spans="2:5" ht="11.25">
      <c r="B246" s="8"/>
      <c r="E246" s="7"/>
    </row>
    <row r="247" spans="2:5" ht="11.25">
      <c r="B247" s="8"/>
      <c r="E247" s="7"/>
    </row>
    <row r="248" spans="2:5" ht="11.25">
      <c r="B248" s="8"/>
      <c r="E248" s="7"/>
    </row>
    <row r="249" spans="2:5" ht="11.25">
      <c r="B249" s="8"/>
      <c r="E249" s="7"/>
    </row>
    <row r="250" spans="2:5" ht="11.25">
      <c r="B250" s="8"/>
      <c r="E250" s="7"/>
    </row>
    <row r="251" spans="2:5" ht="11.25">
      <c r="B251" s="8"/>
      <c r="E251" s="7"/>
    </row>
    <row r="252" spans="2:5" ht="11.25">
      <c r="B252" s="8"/>
      <c r="E252" s="7"/>
    </row>
    <row r="253" spans="2:5" ht="11.25">
      <c r="B253" s="8"/>
      <c r="E253" s="7"/>
    </row>
    <row r="254" spans="2:5" ht="11.25">
      <c r="B254" s="8"/>
      <c r="E254" s="7"/>
    </row>
    <row r="255" spans="2:5" ht="11.25">
      <c r="B255" s="8"/>
      <c r="E255" s="7"/>
    </row>
    <row r="256" spans="2:5" ht="11.25">
      <c r="B256" s="8"/>
      <c r="E256" s="7"/>
    </row>
    <row r="257" spans="2:5" ht="11.25">
      <c r="B257" s="8"/>
      <c r="E257" s="7"/>
    </row>
    <row r="258" spans="2:5" ht="11.25">
      <c r="B258" s="8"/>
      <c r="E258" s="7"/>
    </row>
    <row r="259" spans="2:5" ht="11.25">
      <c r="B259" s="8"/>
      <c r="E259" s="7"/>
    </row>
    <row r="260" spans="2:5" ht="11.25">
      <c r="B260" s="8"/>
      <c r="E260" s="7"/>
    </row>
    <row r="261" spans="2:5" ht="11.25">
      <c r="B261" s="8"/>
      <c r="E261" s="7"/>
    </row>
    <row r="262" spans="2:5" ht="11.25">
      <c r="B262" s="8"/>
      <c r="E262" s="7"/>
    </row>
    <row r="263" spans="2:5" ht="11.25">
      <c r="B263" s="8"/>
      <c r="E263" s="7"/>
    </row>
    <row r="264" spans="2:5" ht="11.25">
      <c r="B264" s="8"/>
      <c r="E264" s="7"/>
    </row>
    <row r="265" spans="2:5" ht="11.25">
      <c r="B265" s="8"/>
      <c r="E265" s="7"/>
    </row>
    <row r="266" spans="2:5" ht="11.25">
      <c r="B266" s="8"/>
      <c r="E266" s="7"/>
    </row>
    <row r="267" spans="2:5" ht="11.25">
      <c r="B267" s="8"/>
      <c r="E267" s="7"/>
    </row>
    <row r="268" spans="2:5" ht="11.25">
      <c r="B268" s="8"/>
      <c r="E268" s="7"/>
    </row>
    <row r="269" spans="2:5" ht="11.25">
      <c r="B269" s="8"/>
      <c r="E269" s="7"/>
    </row>
    <row r="270" spans="2:5" ht="11.25">
      <c r="B270" s="8"/>
      <c r="E270" s="7"/>
    </row>
    <row r="271" spans="2:5" ht="11.25">
      <c r="B271" s="8"/>
      <c r="E271" s="7"/>
    </row>
    <row r="272" spans="2:5" ht="11.25">
      <c r="B272" s="8"/>
      <c r="E272" s="7"/>
    </row>
    <row r="273" spans="2:5" ht="11.25">
      <c r="B273" s="8"/>
      <c r="E273" s="7"/>
    </row>
    <row r="274" spans="2:5" ht="11.25">
      <c r="B274" s="8"/>
      <c r="E274" s="7"/>
    </row>
    <row r="275" spans="2:5" ht="11.25">
      <c r="B275" s="8"/>
      <c r="E275" s="7"/>
    </row>
    <row r="276" spans="2:5" ht="11.25">
      <c r="B276" s="8"/>
      <c r="E276" s="7"/>
    </row>
    <row r="277" spans="2:5" ht="11.25">
      <c r="B277" s="8"/>
      <c r="E277" s="7"/>
    </row>
    <row r="278" spans="2:5" ht="11.25">
      <c r="B278" s="8"/>
      <c r="E278" s="7"/>
    </row>
    <row r="279" spans="2:5" ht="11.25">
      <c r="B279" s="8"/>
      <c r="E279" s="7"/>
    </row>
    <row r="280" spans="2:5" ht="11.25">
      <c r="B280" s="8"/>
      <c r="E280" s="7"/>
    </row>
    <row r="281" spans="2:5" ht="11.25">
      <c r="B281" s="8"/>
      <c r="E281" s="7"/>
    </row>
    <row r="282" spans="2:5" ht="11.25">
      <c r="B282" s="8"/>
      <c r="E282" s="7"/>
    </row>
    <row r="283" spans="2:5" ht="11.25">
      <c r="B283" s="8"/>
      <c r="E283" s="7"/>
    </row>
    <row r="284" spans="2:5" ht="11.25">
      <c r="B284" s="8"/>
      <c r="E284" s="7"/>
    </row>
    <row r="285" spans="2:5" ht="11.25">
      <c r="B285" s="8"/>
      <c r="E285" s="7"/>
    </row>
    <row r="286" spans="2:5" ht="11.25">
      <c r="B286" s="8"/>
      <c r="E286" s="7"/>
    </row>
    <row r="287" spans="2:5" ht="11.25">
      <c r="B287" s="8"/>
      <c r="E287" s="7"/>
    </row>
  </sheetData>
  <sheetProtection/>
  <mergeCells count="33">
    <mergeCell ref="B173:D173"/>
    <mergeCell ref="A136:D136"/>
    <mergeCell ref="B156:D156"/>
    <mergeCell ref="A158:D158"/>
    <mergeCell ref="B163:D163"/>
    <mergeCell ref="A165:D165"/>
    <mergeCell ref="A167:D167"/>
    <mergeCell ref="A103:D103"/>
    <mergeCell ref="B109:D109"/>
    <mergeCell ref="A117:D117"/>
    <mergeCell ref="B128:D128"/>
    <mergeCell ref="A130:D130"/>
    <mergeCell ref="B134:D134"/>
    <mergeCell ref="A138:D138"/>
    <mergeCell ref="A115:J115"/>
    <mergeCell ref="A63:J63"/>
    <mergeCell ref="F64:G64"/>
    <mergeCell ref="I64:J64"/>
    <mergeCell ref="A9:D9"/>
    <mergeCell ref="B13:D13"/>
    <mergeCell ref="A15:D15"/>
    <mergeCell ref="B50:D50"/>
    <mergeCell ref="A52:D52"/>
    <mergeCell ref="A1:J1"/>
    <mergeCell ref="A6:J6"/>
    <mergeCell ref="F7:G7"/>
    <mergeCell ref="I7:J7"/>
    <mergeCell ref="F116:G116"/>
    <mergeCell ref="I116:J116"/>
    <mergeCell ref="B90:D90"/>
    <mergeCell ref="A93:D93"/>
    <mergeCell ref="B98:D98"/>
    <mergeCell ref="A101:D101"/>
  </mergeCells>
  <printOptions horizontalCentered="1" verticalCentered="1"/>
  <pageMargins left="0.5118110236220472" right="0.2755905511811024" top="0.7480314960629921" bottom="0.5905511811023623" header="0.35433070866141736" footer="0.5118110236220472"/>
  <pageSetup horizontalDpi="600" verticalDpi="600" orientation="portrait" paperSize="9" scale="85" r:id="rId3"/>
  <headerFooter alignWithMargins="0">
    <oddHeader>&amp;L&amp;8AZIENDA PUBBLICA DI SERVIZI ALLA PERSONA "GIORGIO GASPARINI"</oddHeader>
  </headerFooter>
  <rowBreaks count="2" manualBreakCount="2">
    <brk id="58" max="255" man="1"/>
    <brk id="11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24"/>
  <sheetViews>
    <sheetView zoomScalePageLayoutView="0" workbookViewId="0" topLeftCell="A78">
      <selection activeCell="G96" sqref="B3:G96"/>
    </sheetView>
  </sheetViews>
  <sheetFormatPr defaultColWidth="9.140625" defaultRowHeight="12.75"/>
  <cols>
    <col min="1" max="2" width="3.28125" style="0" customWidth="1"/>
    <col min="3" max="3" width="5.00390625" style="0" customWidth="1"/>
    <col min="4" max="4" width="47.57421875" style="9" customWidth="1"/>
    <col min="5" max="5" width="10.28125" style="155" customWidth="1"/>
    <col min="6" max="6" width="1.7109375" style="150" hidden="1" customWidth="1"/>
    <col min="7" max="7" width="10.28125" style="169" customWidth="1"/>
    <col min="8" max="8" width="16.57421875" style="0" customWidth="1"/>
    <col min="9" max="9" width="12.28125" style="0" customWidth="1"/>
  </cols>
  <sheetData>
    <row r="2" spans="2:4" ht="8.25" customHeight="1">
      <c r="B2" s="14"/>
      <c r="C2" s="14"/>
      <c r="D2" s="15"/>
    </row>
    <row r="3" spans="2:7" ht="17.25">
      <c r="B3" s="188" t="str">
        <f>+'CE'!B3:G3</f>
        <v>CONTO ECONOMICO 2017</v>
      </c>
      <c r="C3" s="189"/>
      <c r="D3" s="189"/>
      <c r="E3" s="189"/>
      <c r="F3" s="189"/>
      <c r="G3" s="190"/>
    </row>
    <row r="4" spans="2:7" ht="14.25" customHeight="1">
      <c r="B4" s="81"/>
      <c r="C4" s="11"/>
      <c r="D4" s="12"/>
      <c r="E4" s="156"/>
      <c r="F4" s="11"/>
      <c r="G4" s="170"/>
    </row>
    <row r="5" spans="2:7" ht="15">
      <c r="B5" s="83"/>
      <c r="C5" s="4"/>
      <c r="D5" s="13"/>
      <c r="E5" s="171">
        <f>+'CE'!E5</f>
        <v>2017</v>
      </c>
      <c r="F5" s="172"/>
      <c r="G5" s="171">
        <f>+'CE'!G5</f>
        <v>2016</v>
      </c>
    </row>
    <row r="6" spans="2:7" ht="15">
      <c r="B6" s="83"/>
      <c r="C6" s="4"/>
      <c r="D6" s="13"/>
      <c r="E6" s="157"/>
      <c r="F6" s="4"/>
      <c r="G6" s="157"/>
    </row>
    <row r="7" spans="2:7" ht="12.75">
      <c r="B7" s="191" t="s">
        <v>87</v>
      </c>
      <c r="C7" s="192"/>
      <c r="D7" s="193"/>
      <c r="E7" s="158"/>
      <c r="F7" s="151"/>
      <c r="G7" s="158"/>
    </row>
    <row r="8" spans="2:7" s="1" customFormat="1" ht="12.75">
      <c r="B8" s="87"/>
      <c r="C8" s="200" t="s">
        <v>88</v>
      </c>
      <c r="D8" s="201"/>
      <c r="E8" s="159">
        <f>+SUM(E9:E12)</f>
        <v>4013178</v>
      </c>
      <c r="F8" s="152"/>
      <c r="G8" s="159">
        <f>+SUM(G9:G12)</f>
        <v>3928019</v>
      </c>
    </row>
    <row r="9" spans="2:7" s="1" customFormat="1" ht="12.75">
      <c r="B9" s="87"/>
      <c r="C9" s="68"/>
      <c r="D9" s="74" t="s">
        <v>89</v>
      </c>
      <c r="E9" s="160">
        <f>+ROUND('CE'!E9,0)</f>
        <v>1447462</v>
      </c>
      <c r="F9" s="151"/>
      <c r="G9" s="160">
        <f>+ROUND('CE'!G9,0)</f>
        <v>1449736</v>
      </c>
    </row>
    <row r="10" spans="2:7" s="1" customFormat="1" ht="12.75">
      <c r="B10" s="87"/>
      <c r="C10" s="68"/>
      <c r="D10" s="74" t="s">
        <v>90</v>
      </c>
      <c r="E10" s="160">
        <f>+ROUND('CE'!E10,0)</f>
        <v>2022598</v>
      </c>
      <c r="F10" s="151"/>
      <c r="G10" s="160">
        <f>+ROUND('CE'!G10,0)</f>
        <v>1966116</v>
      </c>
    </row>
    <row r="11" spans="2:7" s="1" customFormat="1" ht="12.75">
      <c r="B11" s="87"/>
      <c r="C11" s="68"/>
      <c r="D11" s="74" t="s">
        <v>91</v>
      </c>
      <c r="E11" s="160">
        <f>+ROUND('CE'!E11,0)</f>
        <v>543118</v>
      </c>
      <c r="F11" s="151"/>
      <c r="G11" s="160">
        <f>+ROUND('CE'!G11,0)</f>
        <v>512167</v>
      </c>
    </row>
    <row r="12" spans="2:7" s="1" customFormat="1" ht="12.75">
      <c r="B12" s="87"/>
      <c r="C12" s="68"/>
      <c r="D12" s="74" t="s">
        <v>92</v>
      </c>
      <c r="E12" s="160">
        <f>+ROUND('CE'!E12,0)</f>
        <v>0</v>
      </c>
      <c r="F12" s="151"/>
      <c r="G12" s="160">
        <f>+ROUND('CE'!G12,0)</f>
        <v>0</v>
      </c>
    </row>
    <row r="13" spans="2:7" s="1" customFormat="1" ht="12.75">
      <c r="B13" s="87"/>
      <c r="C13" s="200" t="s">
        <v>93</v>
      </c>
      <c r="D13" s="201"/>
      <c r="E13" s="161">
        <f>+E14</f>
        <v>119209</v>
      </c>
      <c r="F13" s="151"/>
      <c r="G13" s="161">
        <f>+G14</f>
        <v>116876</v>
      </c>
    </row>
    <row r="14" spans="2:7" s="1" customFormat="1" ht="12.75">
      <c r="B14" s="87"/>
      <c r="C14" s="68"/>
      <c r="D14" s="74" t="s">
        <v>94</v>
      </c>
      <c r="E14" s="160">
        <f>+ROUND('CE'!E14,0)</f>
        <v>119209</v>
      </c>
      <c r="F14" s="151"/>
      <c r="G14" s="160">
        <f>+ROUND('CE'!G14,0)</f>
        <v>116876</v>
      </c>
    </row>
    <row r="15" spans="2:7" s="1" customFormat="1" ht="12.75">
      <c r="B15" s="87"/>
      <c r="C15" s="200" t="s">
        <v>95</v>
      </c>
      <c r="D15" s="201"/>
      <c r="E15" s="161">
        <f>+SUM(E16:E18)</f>
        <v>267201</v>
      </c>
      <c r="F15" s="151"/>
      <c r="G15" s="161">
        <f>+SUM(G16:G18)</f>
        <v>278456</v>
      </c>
    </row>
    <row r="16" spans="2:7" s="1" customFormat="1" ht="12.75">
      <c r="B16" s="87"/>
      <c r="C16" s="70"/>
      <c r="D16" s="125" t="s">
        <v>214</v>
      </c>
      <c r="E16" s="160">
        <f>+ROUND('CE'!E16,0)</f>
        <v>52021</v>
      </c>
      <c r="F16" s="151"/>
      <c r="G16" s="160">
        <f>+ROUND('CE'!G16,0)</f>
        <v>48265</v>
      </c>
    </row>
    <row r="17" spans="2:7" s="1" customFormat="1" ht="12.75">
      <c r="B17" s="87"/>
      <c r="C17" s="68"/>
      <c r="D17" s="74" t="s">
        <v>96</v>
      </c>
      <c r="E17" s="160">
        <f>+ROUND('CE'!E17,0)</f>
        <v>175900</v>
      </c>
      <c r="F17" s="151"/>
      <c r="G17" s="160">
        <f>+ROUND('CE'!G17,0)</f>
        <v>196214</v>
      </c>
    </row>
    <row r="18" spans="2:7" s="1" customFormat="1" ht="12.75">
      <c r="B18" s="87"/>
      <c r="C18" s="68"/>
      <c r="D18" s="74" t="s">
        <v>97</v>
      </c>
      <c r="E18" s="160">
        <f>+ROUND('CE'!E18,0)</f>
        <v>39280</v>
      </c>
      <c r="F18" s="151"/>
      <c r="G18" s="160">
        <f>+ROUND('CE'!G18,0)</f>
        <v>33977</v>
      </c>
    </row>
    <row r="19" spans="2:7" s="1" customFormat="1" ht="12.75">
      <c r="B19" s="87"/>
      <c r="C19" s="200" t="s">
        <v>98</v>
      </c>
      <c r="D19" s="201"/>
      <c r="E19" s="161">
        <f>+SUM(E20:E25)</f>
        <v>1143201</v>
      </c>
      <c r="F19" s="151"/>
      <c r="G19" s="161">
        <f>+SUM(G20:G25)</f>
        <v>1348987</v>
      </c>
    </row>
    <row r="20" spans="2:7" s="1" customFormat="1" ht="12.75">
      <c r="B20" s="87"/>
      <c r="C20" s="68"/>
      <c r="D20" s="74" t="s">
        <v>99</v>
      </c>
      <c r="E20" s="160">
        <f>+ROUND('CE'!E20,0)</f>
        <v>0</v>
      </c>
      <c r="F20" s="151"/>
      <c r="G20" s="160">
        <f>+ROUND('CE'!G20,0)</f>
        <v>0</v>
      </c>
    </row>
    <row r="21" spans="2:7" s="1" customFormat="1" ht="12.75">
      <c r="B21" s="87"/>
      <c r="C21" s="68"/>
      <c r="D21" s="74" t="s">
        <v>100</v>
      </c>
      <c r="E21" s="160">
        <f>+ROUND('CE'!E21,0)</f>
        <v>0</v>
      </c>
      <c r="F21" s="151"/>
      <c r="G21" s="160">
        <f>+ROUND('CE'!G21,0)</f>
        <v>0</v>
      </c>
    </row>
    <row r="22" spans="2:7" s="1" customFormat="1" ht="12.75">
      <c r="B22" s="87"/>
      <c r="C22" s="68"/>
      <c r="D22" s="74" t="s">
        <v>101</v>
      </c>
      <c r="E22" s="160">
        <f>+ROUND('CE'!E22,0)</f>
        <v>851590</v>
      </c>
      <c r="F22" s="151"/>
      <c r="G22" s="160">
        <f>+ROUND('CE'!G22,0)</f>
        <v>858848</v>
      </c>
    </row>
    <row r="23" spans="2:7" s="1" customFormat="1" ht="12.75">
      <c r="B23" s="87"/>
      <c r="C23" s="68"/>
      <c r="D23" s="74" t="s">
        <v>102</v>
      </c>
      <c r="E23" s="160">
        <f>+ROUND('CE'!E23,0)</f>
        <v>28197</v>
      </c>
      <c r="F23" s="151"/>
      <c r="G23" s="160">
        <f>+ROUND('CE'!G23,0)</f>
        <v>37654</v>
      </c>
    </row>
    <row r="24" spans="2:7" s="1" customFormat="1" ht="12.75">
      <c r="B24" s="87"/>
      <c r="C24" s="68"/>
      <c r="D24" s="74" t="s">
        <v>103</v>
      </c>
      <c r="E24" s="160">
        <f>+ROUND('CE'!E24,0)</f>
        <v>263414</v>
      </c>
      <c r="F24" s="151"/>
      <c r="G24" s="160">
        <f>+ROUND('CE'!G24,0)</f>
        <v>446485</v>
      </c>
    </row>
    <row r="25" spans="2:7" s="1" customFormat="1" ht="12.75">
      <c r="B25" s="87"/>
      <c r="C25" s="68"/>
      <c r="D25" s="74" t="s">
        <v>104</v>
      </c>
      <c r="E25" s="160">
        <f>+ROUND('CE'!E25,0)</f>
        <v>0</v>
      </c>
      <c r="F25" s="151"/>
      <c r="G25" s="160">
        <f>+ROUND('CE'!G25,0)</f>
        <v>6000</v>
      </c>
    </row>
    <row r="26" spans="2:7" s="1" customFormat="1" ht="9.75">
      <c r="B26" s="194" t="s">
        <v>105</v>
      </c>
      <c r="C26" s="195"/>
      <c r="D26" s="196"/>
      <c r="E26" s="162">
        <f>+E8+E13+E15+E19</f>
        <v>5542789</v>
      </c>
      <c r="F26" s="101"/>
      <c r="G26" s="162">
        <f>+G8+G13+G15+G19</f>
        <v>5672338</v>
      </c>
    </row>
    <row r="27" spans="2:7" s="1" customFormat="1" ht="9.75">
      <c r="B27" s="91"/>
      <c r="C27" s="71"/>
      <c r="D27" s="72"/>
      <c r="E27" s="159"/>
      <c r="F27" s="78"/>
      <c r="G27" s="159"/>
    </row>
    <row r="28" spans="2:7" s="1" customFormat="1" ht="12.75">
      <c r="B28" s="191" t="s">
        <v>106</v>
      </c>
      <c r="C28" s="192"/>
      <c r="D28" s="193"/>
      <c r="E28" s="158"/>
      <c r="F28" s="151"/>
      <c r="G28" s="158"/>
    </row>
    <row r="29" spans="2:7" s="1" customFormat="1" ht="12.75">
      <c r="B29" s="87"/>
      <c r="C29" s="200" t="s">
        <v>107</v>
      </c>
      <c r="D29" s="201"/>
      <c r="E29" s="159">
        <f>+SUM(E30:E31)</f>
        <v>210867</v>
      </c>
      <c r="F29" s="79"/>
      <c r="G29" s="159">
        <f>+SUM(G30:G31)</f>
        <v>208656</v>
      </c>
    </row>
    <row r="30" spans="2:7" s="1" customFormat="1" ht="12.75">
      <c r="B30" s="87"/>
      <c r="C30" s="68"/>
      <c r="D30" s="74" t="s">
        <v>108</v>
      </c>
      <c r="E30" s="160">
        <f>+ROUND('CE'!E30,0)</f>
        <v>66848</v>
      </c>
      <c r="F30" s="79"/>
      <c r="G30" s="160">
        <f>+ROUND('CE'!G30,0)</f>
        <v>58213</v>
      </c>
    </row>
    <row r="31" spans="2:7" s="1" customFormat="1" ht="12.75">
      <c r="B31" s="87"/>
      <c r="C31" s="68"/>
      <c r="D31" s="74" t="s">
        <v>109</v>
      </c>
      <c r="E31" s="160">
        <f>+ROUND('CE'!E31,0)</f>
        <v>144019</v>
      </c>
      <c r="F31" s="79"/>
      <c r="G31" s="160">
        <f>+ROUND('CE'!G31,0)</f>
        <v>150443</v>
      </c>
    </row>
    <row r="32" spans="2:7" s="1" customFormat="1" ht="12.75">
      <c r="B32" s="87"/>
      <c r="C32" s="200" t="s">
        <v>110</v>
      </c>
      <c r="D32" s="201"/>
      <c r="E32" s="161">
        <f>+SUM(E33:E43)</f>
        <v>2009436</v>
      </c>
      <c r="F32" s="79"/>
      <c r="G32" s="161">
        <f>+SUM(G33:G43)</f>
        <v>2169580</v>
      </c>
    </row>
    <row r="33" spans="2:9" s="1" customFormat="1" ht="21">
      <c r="B33" s="87"/>
      <c r="C33" s="68"/>
      <c r="D33" s="74" t="s">
        <v>111</v>
      </c>
      <c r="E33" s="160">
        <f>+ROUND('CE'!E33,0)</f>
        <v>267629</v>
      </c>
      <c r="F33" s="79"/>
      <c r="G33" s="160">
        <f>+ROUND('CE'!G33,0)</f>
        <v>405314</v>
      </c>
      <c r="H33" s="153"/>
      <c r="I33" s="119"/>
    </row>
    <row r="34" spans="2:7" s="1" customFormat="1" ht="12.75">
      <c r="B34" s="87"/>
      <c r="C34" s="68"/>
      <c r="D34" s="74" t="s">
        <v>112</v>
      </c>
      <c r="E34" s="160">
        <f>+ROUND('CE'!E34,0)</f>
        <v>279886</v>
      </c>
      <c r="F34" s="79"/>
      <c r="G34" s="160">
        <f>+ROUND('CE'!G34,0)</f>
        <v>281268</v>
      </c>
    </row>
    <row r="35" spans="2:7" s="1" customFormat="1" ht="12.75">
      <c r="B35" s="87"/>
      <c r="C35" s="68"/>
      <c r="D35" s="74" t="s">
        <v>113</v>
      </c>
      <c r="E35" s="160">
        <f>+ROUND('CE'!E35,0)</f>
        <v>51060</v>
      </c>
      <c r="F35" s="151"/>
      <c r="G35" s="160">
        <f>+ROUND('CE'!G35,0)</f>
        <v>42128</v>
      </c>
    </row>
    <row r="36" spans="2:7" s="1" customFormat="1" ht="12.75">
      <c r="B36" s="87"/>
      <c r="C36" s="68"/>
      <c r="D36" s="74" t="s">
        <v>114</v>
      </c>
      <c r="E36" s="160">
        <f>+ROUND('CE'!E36,0)</f>
        <v>16635</v>
      </c>
      <c r="F36" s="79"/>
      <c r="G36" s="160">
        <f>+ROUND('CE'!G36,0)</f>
        <v>4694</v>
      </c>
    </row>
    <row r="37" spans="2:7" s="1" customFormat="1" ht="12.75">
      <c r="B37" s="87"/>
      <c r="C37" s="68"/>
      <c r="D37" s="74" t="s">
        <v>115</v>
      </c>
      <c r="E37" s="160">
        <f>+ROUND('CE'!E37,0)</f>
        <v>5829</v>
      </c>
      <c r="F37" s="151"/>
      <c r="G37" s="160">
        <f>+ROUND('CE'!G37,0)</f>
        <v>30160</v>
      </c>
    </row>
    <row r="38" spans="2:7" s="1" customFormat="1" ht="12.75">
      <c r="B38" s="87"/>
      <c r="C38" s="68"/>
      <c r="D38" s="74" t="s">
        <v>116</v>
      </c>
      <c r="E38" s="160">
        <f>+ROUND('CE'!E38,0)</f>
        <v>975787</v>
      </c>
      <c r="F38" s="151"/>
      <c r="G38" s="160">
        <f>+ROUND('CE'!G38,0)</f>
        <v>1007466</v>
      </c>
    </row>
    <row r="39" spans="2:7" s="1" customFormat="1" ht="12.75">
      <c r="B39" s="87"/>
      <c r="C39" s="68"/>
      <c r="D39" s="74" t="s">
        <v>117</v>
      </c>
      <c r="E39" s="160">
        <f>+ROUND('CE'!E39,0)</f>
        <v>196664</v>
      </c>
      <c r="F39" s="151"/>
      <c r="G39" s="160">
        <f>+ROUND('CE'!G39,0)</f>
        <v>199670</v>
      </c>
    </row>
    <row r="40" spans="2:7" s="1" customFormat="1" ht="12.75">
      <c r="B40" s="87"/>
      <c r="C40" s="68"/>
      <c r="D40" s="74" t="s">
        <v>118</v>
      </c>
      <c r="E40" s="160">
        <f>+ROUND('CE'!E40,0)</f>
        <v>142037</v>
      </c>
      <c r="F40" s="151"/>
      <c r="G40" s="160">
        <f>+ROUND('CE'!G40,0)</f>
        <v>108941</v>
      </c>
    </row>
    <row r="41" spans="2:7" s="1" customFormat="1" ht="12.75">
      <c r="B41" s="87"/>
      <c r="C41" s="68"/>
      <c r="D41" s="74" t="s">
        <v>119</v>
      </c>
      <c r="E41" s="160">
        <f>+ROUND('CE'!E41,0)</f>
        <v>24344</v>
      </c>
      <c r="F41" s="151"/>
      <c r="G41" s="160">
        <f>+ROUND('CE'!G41,0)</f>
        <v>24344</v>
      </c>
    </row>
    <row r="42" spans="2:7" s="1" customFormat="1" ht="12.75">
      <c r="B42" s="87"/>
      <c r="C42" s="68"/>
      <c r="D42" s="74" t="s">
        <v>120</v>
      </c>
      <c r="E42" s="160">
        <f>+ROUND('CE'!E42,0)</f>
        <v>38703</v>
      </c>
      <c r="F42" s="151"/>
      <c r="G42" s="160">
        <f>+ROUND('CE'!G42,0)</f>
        <v>39166</v>
      </c>
    </row>
    <row r="43" spans="2:9" s="1" customFormat="1" ht="12.75">
      <c r="B43" s="87"/>
      <c r="C43" s="68"/>
      <c r="D43" s="74" t="s">
        <v>121</v>
      </c>
      <c r="E43" s="160">
        <f>+ROUND('CE'!E43,0)</f>
        <v>10862</v>
      </c>
      <c r="F43" s="151"/>
      <c r="G43" s="160">
        <f>+ROUND('CE'!G43,0)</f>
        <v>26429</v>
      </c>
      <c r="H43" s="153"/>
      <c r="I43" s="119"/>
    </row>
    <row r="44" spans="2:7" ht="12.75">
      <c r="B44" s="87"/>
      <c r="C44" s="200" t="s">
        <v>122</v>
      </c>
      <c r="D44" s="201"/>
      <c r="E44" s="161">
        <f>+SUM(E45:E46)</f>
        <v>93603</v>
      </c>
      <c r="F44" s="151"/>
      <c r="G44" s="161">
        <f>+SUM(G45:G46)</f>
        <v>98125</v>
      </c>
    </row>
    <row r="45" spans="2:7" ht="12.75">
      <c r="B45" s="87"/>
      <c r="C45" s="68"/>
      <c r="D45" s="74" t="s">
        <v>123</v>
      </c>
      <c r="E45" s="160">
        <f>+ROUND('CE'!E45,0)</f>
        <v>59189</v>
      </c>
      <c r="F45" s="151"/>
      <c r="G45" s="160">
        <f>+ROUND('CE'!G45,0)</f>
        <v>62815</v>
      </c>
    </row>
    <row r="46" spans="2:7" ht="12.75">
      <c r="B46" s="87"/>
      <c r="C46" s="68"/>
      <c r="D46" s="74" t="s">
        <v>124</v>
      </c>
      <c r="E46" s="160">
        <f>+ROUND('CE'!E46,0)</f>
        <v>34414</v>
      </c>
      <c r="F46" s="151"/>
      <c r="G46" s="160">
        <f>+ROUND('CE'!G46,0)</f>
        <v>35310</v>
      </c>
    </row>
    <row r="47" spans="2:7" ht="12.75">
      <c r="B47" s="87"/>
      <c r="C47" s="200" t="s">
        <v>125</v>
      </c>
      <c r="D47" s="201"/>
      <c r="E47" s="161">
        <f>+SUM(E48:E50)</f>
        <v>2685576</v>
      </c>
      <c r="F47" s="151"/>
      <c r="G47" s="161">
        <f>+SUM(G48:G50)</f>
        <v>2579226</v>
      </c>
    </row>
    <row r="48" spans="2:7" s="1" customFormat="1" ht="12.75">
      <c r="B48" s="87"/>
      <c r="C48" s="68"/>
      <c r="D48" s="74" t="s">
        <v>126</v>
      </c>
      <c r="E48" s="160">
        <f>+ROUND('CE'!E48,0)</f>
        <v>2093296</v>
      </c>
      <c r="F48" s="79"/>
      <c r="G48" s="160">
        <f>+ROUND('CE'!G48,0)</f>
        <v>2016605</v>
      </c>
    </row>
    <row r="49" spans="2:7" s="1" customFormat="1" ht="12.75">
      <c r="B49" s="87"/>
      <c r="C49" s="68"/>
      <c r="D49" s="74" t="s">
        <v>127</v>
      </c>
      <c r="E49" s="160">
        <f>+ROUND('CE'!E49,0)</f>
        <v>508384</v>
      </c>
      <c r="F49" s="79"/>
      <c r="G49" s="160">
        <f>+ROUND('CE'!G49,0)</f>
        <v>509639</v>
      </c>
    </row>
    <row r="50" spans="2:7" s="1" customFormat="1" ht="12.75">
      <c r="B50" s="87"/>
      <c r="C50" s="68"/>
      <c r="D50" s="74" t="s">
        <v>128</v>
      </c>
      <c r="E50" s="160">
        <f>+ROUND('CE'!E50,0)</f>
        <v>83896</v>
      </c>
      <c r="F50" s="151"/>
      <c r="G50" s="160">
        <f>+ROUND('CE'!G50,0)</f>
        <v>52982</v>
      </c>
    </row>
    <row r="51" spans="2:7" s="1" customFormat="1" ht="9.75">
      <c r="B51" s="87"/>
      <c r="C51" s="200" t="s">
        <v>129</v>
      </c>
      <c r="D51" s="201"/>
      <c r="E51" s="161">
        <f>SUM(E52:E54)</f>
        <v>277606</v>
      </c>
      <c r="F51" s="90">
        <f>SUM(F53:F54)</f>
        <v>0</v>
      </c>
      <c r="G51" s="161">
        <f>SUM(G52:G54)</f>
        <v>268924</v>
      </c>
    </row>
    <row r="52" spans="2:7" s="1" customFormat="1" ht="12.75">
      <c r="B52" s="87"/>
      <c r="C52" s="70"/>
      <c r="D52" s="74" t="s">
        <v>130</v>
      </c>
      <c r="E52" s="163">
        <f>+ROUND('CE'!E52,0)</f>
        <v>1442</v>
      </c>
      <c r="F52" s="151"/>
      <c r="G52" s="160">
        <f>+ROUND('CE'!G52,0)</f>
        <v>1962</v>
      </c>
    </row>
    <row r="53" spans="2:8" s="1" customFormat="1" ht="12.75">
      <c r="B53" s="87"/>
      <c r="C53" s="68"/>
      <c r="D53" s="74" t="s">
        <v>131</v>
      </c>
      <c r="E53" s="163">
        <f>+ROUND('CE'!E53,0)</f>
        <v>196164</v>
      </c>
      <c r="F53" s="151"/>
      <c r="G53" s="160">
        <f>+ROUND('CE'!G53,0)</f>
        <v>196962</v>
      </c>
      <c r="H53" s="119"/>
    </row>
    <row r="54" spans="2:7" s="1" customFormat="1" ht="12.75">
      <c r="B54" s="87"/>
      <c r="C54" s="68"/>
      <c r="D54" s="74" t="s">
        <v>201</v>
      </c>
      <c r="E54" s="163">
        <f>+ROUND('CE'!E54,0)</f>
        <v>80000</v>
      </c>
      <c r="F54" s="151"/>
      <c r="G54" s="160">
        <f>+ROUND('CE'!G54,0)</f>
        <v>70000</v>
      </c>
    </row>
    <row r="55" spans="2:7" s="1" customFormat="1" ht="15.75" customHeight="1">
      <c r="B55" s="87"/>
      <c r="C55" s="200" t="s">
        <v>132</v>
      </c>
      <c r="D55" s="201"/>
      <c r="E55" s="161">
        <f>+E56</f>
        <v>-5200</v>
      </c>
      <c r="F55" s="151"/>
      <c r="G55" s="161">
        <f>+G56</f>
        <v>4816</v>
      </c>
    </row>
    <row r="56" spans="2:7" s="1" customFormat="1" ht="15.75" customHeight="1">
      <c r="B56" s="87"/>
      <c r="C56" s="68"/>
      <c r="D56" s="74" t="s">
        <v>133</v>
      </c>
      <c r="E56" s="160">
        <f>+ROUND('CE'!E56,0)</f>
        <v>-5200</v>
      </c>
      <c r="F56" s="151"/>
      <c r="G56" s="160">
        <f>+ROUND('CE'!G56,0)</f>
        <v>4816</v>
      </c>
    </row>
    <row r="57" spans="2:7" s="1" customFormat="1" ht="15.75" customHeight="1">
      <c r="B57" s="87"/>
      <c r="C57" s="200" t="s">
        <v>134</v>
      </c>
      <c r="D57" s="201"/>
      <c r="E57" s="161">
        <f>+E58</f>
        <v>0</v>
      </c>
      <c r="F57" s="151"/>
      <c r="G57" s="161">
        <f>+G58</f>
        <v>0</v>
      </c>
    </row>
    <row r="58" spans="2:7" s="1" customFormat="1" ht="12.75">
      <c r="B58" s="87"/>
      <c r="C58" s="68"/>
      <c r="D58" s="74" t="s">
        <v>135</v>
      </c>
      <c r="E58" s="160">
        <f>+ROUND('CE'!E58,0)</f>
        <v>0</v>
      </c>
      <c r="F58" s="151"/>
      <c r="G58" s="160">
        <f>+ROUND('CE'!G58,0)</f>
        <v>0</v>
      </c>
    </row>
    <row r="59" spans="2:7" s="1" customFormat="1" ht="12.75">
      <c r="B59" s="87"/>
      <c r="C59" s="68"/>
      <c r="D59" s="74"/>
      <c r="E59" s="160"/>
      <c r="F59" s="151"/>
      <c r="G59" s="160"/>
    </row>
    <row r="60" spans="2:7" s="1" customFormat="1" ht="12.75">
      <c r="B60" s="87"/>
      <c r="C60" s="200" t="s">
        <v>136</v>
      </c>
      <c r="D60" s="201"/>
      <c r="E60" s="161">
        <f>+E61</f>
        <v>11380</v>
      </c>
      <c r="F60" s="151"/>
      <c r="G60" s="161">
        <f>+G61</f>
        <v>20971</v>
      </c>
    </row>
    <row r="61" spans="2:7" s="1" customFormat="1" ht="12.75">
      <c r="B61" s="87"/>
      <c r="C61" s="68"/>
      <c r="D61" s="74" t="s">
        <v>137</v>
      </c>
      <c r="E61" s="160">
        <f>+ROUND('CE'!E60,0)</f>
        <v>11380</v>
      </c>
      <c r="F61" s="151"/>
      <c r="G61" s="160">
        <f>+ROUND('CE'!G60,0)</f>
        <v>20971</v>
      </c>
    </row>
    <row r="62" spans="2:7" s="1" customFormat="1" ht="12.75">
      <c r="B62" s="87"/>
      <c r="C62" s="200" t="s">
        <v>138</v>
      </c>
      <c r="D62" s="201"/>
      <c r="E62" s="161">
        <f>+SUM(E63:E67)</f>
        <v>40123</v>
      </c>
      <c r="F62" s="151"/>
      <c r="G62" s="161">
        <f>+SUM(G63:G67)</f>
        <v>94964</v>
      </c>
    </row>
    <row r="63" spans="2:7" s="1" customFormat="1" ht="12.75">
      <c r="B63" s="87"/>
      <c r="C63" s="68"/>
      <c r="D63" s="74" t="s">
        <v>139</v>
      </c>
      <c r="E63" s="160">
        <f>+ROUND('CE'!E62,0)</f>
        <v>11227</v>
      </c>
      <c r="F63" s="79"/>
      <c r="G63" s="160">
        <f>+ROUND('CE'!G62,0)</f>
        <v>11723</v>
      </c>
    </row>
    <row r="64" spans="2:7" s="1" customFormat="1" ht="12.75">
      <c r="B64" s="87"/>
      <c r="C64" s="68"/>
      <c r="D64" s="74" t="s">
        <v>140</v>
      </c>
      <c r="E64" s="160">
        <f>+ROUND('CE'!E63,0)</f>
        <v>3578</v>
      </c>
      <c r="F64" s="79"/>
      <c r="G64" s="160">
        <f>+ROUND('CE'!G63,0)</f>
        <v>3781</v>
      </c>
    </row>
    <row r="65" spans="2:7" s="1" customFormat="1" ht="12.75">
      <c r="B65" s="87"/>
      <c r="C65" s="68"/>
      <c r="D65" s="74" t="s">
        <v>141</v>
      </c>
      <c r="E65" s="160">
        <f>+ROUND('CE'!E64,0)</f>
        <v>9831</v>
      </c>
      <c r="F65" s="151"/>
      <c r="G65" s="160">
        <f>+ROUND('CE'!G64,0)</f>
        <v>9875</v>
      </c>
    </row>
    <row r="66" spans="2:7" s="1" customFormat="1" ht="12.75">
      <c r="B66" s="87"/>
      <c r="C66" s="68"/>
      <c r="D66" s="74" t="s">
        <v>142</v>
      </c>
      <c r="E66" s="160">
        <f>+ROUND('CE'!E65,0)</f>
        <v>314</v>
      </c>
      <c r="F66" s="151"/>
      <c r="G66" s="160">
        <f>+ROUND('CE'!G65,0)</f>
        <v>0</v>
      </c>
    </row>
    <row r="67" spans="2:7" s="1" customFormat="1" ht="12.75">
      <c r="B67" s="87"/>
      <c r="C67" s="68"/>
      <c r="D67" s="74" t="s">
        <v>143</v>
      </c>
      <c r="E67" s="160">
        <f>+ROUND('CE'!E66,0)+2</f>
        <v>15173</v>
      </c>
      <c r="F67" s="151"/>
      <c r="G67" s="160">
        <f>+ROUND('CE'!G66,0)</f>
        <v>69585</v>
      </c>
    </row>
    <row r="68" spans="2:7" s="1" customFormat="1" ht="9.75">
      <c r="B68" s="194" t="s">
        <v>144</v>
      </c>
      <c r="C68" s="195"/>
      <c r="D68" s="196"/>
      <c r="E68" s="162">
        <f>+E29+E32+E44+E47+E51+E55+E57+E60+E62</f>
        <v>5323391</v>
      </c>
      <c r="F68" s="101"/>
      <c r="G68" s="162">
        <f>+G29+G32+G44+G47+G51+G55+G57+G60+G62</f>
        <v>5445262</v>
      </c>
    </row>
    <row r="69" spans="2:7" s="1" customFormat="1" ht="9.75">
      <c r="B69" s="91"/>
      <c r="C69" s="71"/>
      <c r="D69" s="72"/>
      <c r="E69" s="159"/>
      <c r="F69" s="78"/>
      <c r="G69" s="159"/>
    </row>
    <row r="70" spans="2:7" s="1" customFormat="1" ht="9.75">
      <c r="B70" s="197" t="s">
        <v>145</v>
      </c>
      <c r="C70" s="198"/>
      <c r="D70" s="199"/>
      <c r="E70" s="164">
        <f>+E26-E68</f>
        <v>219398</v>
      </c>
      <c r="F70" s="106"/>
      <c r="G70" s="164">
        <f>+G26-G68</f>
        <v>227076</v>
      </c>
    </row>
    <row r="71" spans="2:7" s="1" customFormat="1" ht="9.75">
      <c r="B71" s="91"/>
      <c r="C71" s="71"/>
      <c r="D71" s="72"/>
      <c r="E71" s="159"/>
      <c r="F71" s="78"/>
      <c r="G71" s="159"/>
    </row>
    <row r="72" spans="2:7" s="1" customFormat="1" ht="12.75">
      <c r="B72" s="191" t="s">
        <v>146</v>
      </c>
      <c r="C72" s="192"/>
      <c r="D72" s="193"/>
      <c r="E72" s="158"/>
      <c r="F72" s="151"/>
      <c r="G72" s="158"/>
    </row>
    <row r="73" spans="2:7" s="1" customFormat="1" ht="12.75">
      <c r="B73" s="87"/>
      <c r="C73" s="200" t="s">
        <v>147</v>
      </c>
      <c r="D73" s="201"/>
      <c r="E73" s="159">
        <f>+E74+E75</f>
        <v>159</v>
      </c>
      <c r="F73" s="151"/>
      <c r="G73" s="159">
        <f>+G74+G75</f>
        <v>15</v>
      </c>
    </row>
    <row r="74" spans="2:7" s="1" customFormat="1" ht="12.75">
      <c r="B74" s="87"/>
      <c r="C74" s="68"/>
      <c r="D74" s="74" t="s">
        <v>148</v>
      </c>
      <c r="E74" s="160">
        <f>+ROUND('CE'!E73,0)</f>
        <v>46</v>
      </c>
      <c r="F74" s="151"/>
      <c r="G74" s="160">
        <f>+ROUND('CE'!G73,0)</f>
        <v>15</v>
      </c>
    </row>
    <row r="75" spans="2:7" s="1" customFormat="1" ht="12.75">
      <c r="B75" s="87"/>
      <c r="C75" s="68"/>
      <c r="D75" s="74" t="s">
        <v>203</v>
      </c>
      <c r="E75" s="160">
        <f>+ROUND('CE'!E74,0)</f>
        <v>113</v>
      </c>
      <c r="F75" s="151"/>
      <c r="G75" s="160">
        <f>+ROUND('CE'!G74,0)</f>
        <v>0</v>
      </c>
    </row>
    <row r="76" spans="2:7" s="1" customFormat="1" ht="12.75">
      <c r="B76" s="87"/>
      <c r="C76" s="200" t="s">
        <v>149</v>
      </c>
      <c r="D76" s="201"/>
      <c r="E76" s="159">
        <f>+E78+E77</f>
        <v>12648</v>
      </c>
      <c r="F76" s="151"/>
      <c r="G76" s="159">
        <f>+G78+G77</f>
        <v>15904</v>
      </c>
    </row>
    <row r="77" spans="2:7" s="1" customFormat="1" ht="12.75">
      <c r="B77" s="87"/>
      <c r="C77" s="70"/>
      <c r="D77" s="74" t="s">
        <v>204</v>
      </c>
      <c r="E77" s="160">
        <f>+ROUND('CE'!E76,0)</f>
        <v>0</v>
      </c>
      <c r="F77" s="151"/>
      <c r="G77" s="160">
        <f>+ROUND('CE'!G76,0)</f>
        <v>0</v>
      </c>
    </row>
    <row r="78" spans="2:7" s="1" customFormat="1" ht="12.75">
      <c r="B78" s="87"/>
      <c r="C78" s="68"/>
      <c r="D78" s="74" t="s">
        <v>150</v>
      </c>
      <c r="E78" s="160">
        <f>+ROUND('CE'!E77,0)</f>
        <v>12648</v>
      </c>
      <c r="F78" s="151"/>
      <c r="G78" s="160">
        <f>+ROUND('CE'!G77,0)</f>
        <v>15904</v>
      </c>
    </row>
    <row r="79" spans="2:7" s="1" customFormat="1" ht="9.75">
      <c r="B79" s="194" t="s">
        <v>151</v>
      </c>
      <c r="C79" s="195"/>
      <c r="D79" s="196"/>
      <c r="E79" s="162">
        <f>+E73-E76</f>
        <v>-12489</v>
      </c>
      <c r="F79" s="101"/>
      <c r="G79" s="162">
        <f>+G73-G76</f>
        <v>-15889</v>
      </c>
    </row>
    <row r="80" spans="2:7" s="1" customFormat="1" ht="9.75">
      <c r="B80" s="91"/>
      <c r="C80" s="71"/>
      <c r="D80" s="72"/>
      <c r="E80" s="159"/>
      <c r="F80" s="78"/>
      <c r="G80" s="159"/>
    </row>
    <row r="81" spans="2:7" s="1" customFormat="1" ht="12.75">
      <c r="B81" s="191" t="s">
        <v>152</v>
      </c>
      <c r="C81" s="192"/>
      <c r="D81" s="193"/>
      <c r="E81" s="158"/>
      <c r="F81" s="79"/>
      <c r="G81" s="158"/>
    </row>
    <row r="82" spans="2:7" s="1" customFormat="1" ht="12.75">
      <c r="B82" s="87"/>
      <c r="C82" s="200" t="s">
        <v>153</v>
      </c>
      <c r="D82" s="201"/>
      <c r="E82" s="159">
        <f>+SUM(E83:E84)</f>
        <v>4823</v>
      </c>
      <c r="F82" s="79"/>
      <c r="G82" s="159">
        <f>+SUM(G83:G84)</f>
        <v>5012</v>
      </c>
    </row>
    <row r="83" spans="2:7" s="1" customFormat="1" ht="12.75">
      <c r="B83" s="87"/>
      <c r="C83" s="68"/>
      <c r="D83" s="74" t="s">
        <v>154</v>
      </c>
      <c r="E83" s="160">
        <f>+ROUND('CE'!E82,0)</f>
        <v>4823</v>
      </c>
      <c r="F83" s="79"/>
      <c r="G83" s="160">
        <f>+ROUND('CE'!G82,0)</f>
        <v>5012</v>
      </c>
    </row>
    <row r="84" spans="2:7" s="1" customFormat="1" ht="12.75">
      <c r="B84" s="87"/>
      <c r="C84" s="68"/>
      <c r="D84" s="74" t="s">
        <v>155</v>
      </c>
      <c r="E84" s="160">
        <f>+ROUND('CE'!E83,0)</f>
        <v>0</v>
      </c>
      <c r="F84" s="79"/>
      <c r="G84" s="160">
        <f>+ROUND('CE'!G83,0)</f>
        <v>0</v>
      </c>
    </row>
    <row r="85" spans="2:7" s="1" customFormat="1" ht="12.75">
      <c r="B85" s="87"/>
      <c r="C85" s="200" t="s">
        <v>156</v>
      </c>
      <c r="D85" s="201"/>
      <c r="E85" s="159">
        <f>+SUM(E86:E87)</f>
        <v>0</v>
      </c>
      <c r="F85" s="79"/>
      <c r="G85" s="159">
        <f>+SUM(G86:G87)</f>
        <v>0</v>
      </c>
    </row>
    <row r="86" spans="2:7" s="1" customFormat="1" ht="12.75">
      <c r="B86" s="87"/>
      <c r="C86" s="68"/>
      <c r="D86" s="74" t="s">
        <v>157</v>
      </c>
      <c r="E86" s="160">
        <f>+ROUND('CE'!E85,0)</f>
        <v>0</v>
      </c>
      <c r="F86" s="79"/>
      <c r="G86" s="160">
        <f>+ROUND('CE'!G85,0)</f>
        <v>0</v>
      </c>
    </row>
    <row r="87" spans="2:7" s="1" customFormat="1" ht="12.75">
      <c r="B87" s="87"/>
      <c r="C87" s="68"/>
      <c r="D87" s="74" t="s">
        <v>158</v>
      </c>
      <c r="E87" s="160">
        <f>+ROUND('CE'!E86,0)</f>
        <v>0</v>
      </c>
      <c r="F87" s="79"/>
      <c r="G87" s="160">
        <f>+ROUND('CE'!G86,0)</f>
        <v>0</v>
      </c>
    </row>
    <row r="88" spans="2:7" s="1" customFormat="1" ht="9.75">
      <c r="B88" s="194" t="s">
        <v>159</v>
      </c>
      <c r="C88" s="195"/>
      <c r="D88" s="196"/>
      <c r="E88" s="162">
        <f>+E83+E84-E86-E87</f>
        <v>4823</v>
      </c>
      <c r="F88" s="101"/>
      <c r="G88" s="162">
        <f>+G83+G84-G86-G87</f>
        <v>5012</v>
      </c>
    </row>
    <row r="89" spans="2:7" s="1" customFormat="1" ht="9.75">
      <c r="B89" s="91"/>
      <c r="C89" s="71"/>
      <c r="D89" s="72"/>
      <c r="E89" s="159"/>
      <c r="F89" s="78"/>
      <c r="G89" s="159"/>
    </row>
    <row r="90" spans="2:7" s="1" customFormat="1" ht="9.75">
      <c r="B90" s="197" t="s">
        <v>160</v>
      </c>
      <c r="C90" s="198"/>
      <c r="D90" s="199"/>
      <c r="E90" s="164">
        <f>+E70+E79+E88</f>
        <v>211732</v>
      </c>
      <c r="F90" s="106"/>
      <c r="G90" s="164">
        <f>+G70+G79+G88</f>
        <v>216199</v>
      </c>
    </row>
    <row r="91" spans="2:7" s="1" customFormat="1" ht="9.75">
      <c r="B91" s="91"/>
      <c r="C91" s="71"/>
      <c r="D91" s="72"/>
      <c r="E91" s="165"/>
      <c r="F91" s="80"/>
      <c r="G91" s="165"/>
    </row>
    <row r="92" spans="2:7" s="1" customFormat="1" ht="12.75">
      <c r="B92" s="87"/>
      <c r="C92" s="200" t="s">
        <v>161</v>
      </c>
      <c r="D92" s="201"/>
      <c r="E92" s="159"/>
      <c r="F92" s="79"/>
      <c r="G92" s="159"/>
    </row>
    <row r="93" spans="2:7" s="1" customFormat="1" ht="12.75">
      <c r="B93" s="87"/>
      <c r="C93" s="68"/>
      <c r="D93" s="74" t="s">
        <v>162</v>
      </c>
      <c r="E93" s="160">
        <f>+ROUND('CE'!E92,0)</f>
        <v>209673</v>
      </c>
      <c r="F93" s="79"/>
      <c r="G93" s="160">
        <f>+ROUND('CE'!G92,0)</f>
        <v>214140</v>
      </c>
    </row>
    <row r="94" spans="2:7" ht="12.75">
      <c r="B94" s="87"/>
      <c r="C94" s="68"/>
      <c r="D94" s="74" t="s">
        <v>163</v>
      </c>
      <c r="E94" s="160">
        <f>+ROUND('CE'!E93,0)</f>
        <v>2059</v>
      </c>
      <c r="F94" s="151"/>
      <c r="G94" s="160">
        <f>+ROUND('CE'!G93,0)</f>
        <v>2059</v>
      </c>
    </row>
    <row r="95" spans="2:7" ht="12.75">
      <c r="B95" s="95"/>
      <c r="C95" s="75"/>
      <c r="D95" s="76"/>
      <c r="E95" s="166"/>
      <c r="F95" s="151"/>
      <c r="G95" s="166"/>
    </row>
    <row r="96" spans="2:7" ht="12.75">
      <c r="B96" s="108"/>
      <c r="C96" s="202" t="s">
        <v>164</v>
      </c>
      <c r="D96" s="203"/>
      <c r="E96" s="167">
        <f>(+E90-E93-E94)</f>
        <v>0</v>
      </c>
      <c r="F96" s="154"/>
      <c r="G96" s="167">
        <f>(+G90-G93-G94)</f>
        <v>0</v>
      </c>
    </row>
    <row r="97" spans="2:6" ht="12.75">
      <c r="B97" s="14"/>
      <c r="C97" s="14"/>
      <c r="D97" s="15"/>
      <c r="E97" s="168"/>
      <c r="F97" s="151"/>
    </row>
    <row r="98" spans="2:6" ht="12.75" hidden="1">
      <c r="B98" s="14"/>
      <c r="C98" s="14"/>
      <c r="D98" s="15"/>
      <c r="E98" s="168"/>
      <c r="F98" s="151"/>
    </row>
    <row r="99" spans="2:7" ht="12.75" hidden="1">
      <c r="B99" s="14"/>
      <c r="C99" s="173" t="s">
        <v>215</v>
      </c>
      <c r="D99" s="174"/>
      <c r="E99" s="175">
        <f>+E5</f>
        <v>2017</v>
      </c>
      <c r="F99" s="175"/>
      <c r="G99" s="175">
        <f>+G5</f>
        <v>2016</v>
      </c>
    </row>
    <row r="100" spans="2:9" ht="26.25" hidden="1">
      <c r="B100" s="14"/>
      <c r="C100" s="173" t="s">
        <v>216</v>
      </c>
      <c r="D100" s="174" t="s">
        <v>217</v>
      </c>
      <c r="E100" s="176">
        <f>+E68+E76+E85+E93+E94-E52-E53</f>
        <v>5350165</v>
      </c>
      <c r="F100" s="176">
        <f>+F68+F76+F93+F94-F52-F53</f>
        <v>0</v>
      </c>
      <c r="G100" s="176">
        <f>+G68+G76+G93+G94-G52-G53</f>
        <v>5478441</v>
      </c>
      <c r="H100">
        <v>5742125</v>
      </c>
      <c r="I100" s="179">
        <f>+G100-H100</f>
        <v>-263684</v>
      </c>
    </row>
    <row r="101" spans="2:7" ht="12.75" hidden="1">
      <c r="B101" s="14"/>
      <c r="C101" s="177" t="s">
        <v>218</v>
      </c>
      <c r="D101" s="174" t="s">
        <v>219</v>
      </c>
      <c r="E101" s="176">
        <f>+E8</f>
        <v>4013178</v>
      </c>
      <c r="F101" s="176">
        <f>+F8</f>
        <v>0</v>
      </c>
      <c r="G101" s="176">
        <f>+G8</f>
        <v>3928019</v>
      </c>
    </row>
    <row r="102" spans="2:7" ht="12.75" hidden="1">
      <c r="B102" s="14"/>
      <c r="C102" s="177" t="s">
        <v>220</v>
      </c>
      <c r="D102" s="174" t="s">
        <v>221</v>
      </c>
      <c r="E102" s="178">
        <f>+E22</f>
        <v>851590</v>
      </c>
      <c r="F102" s="178">
        <f>+F22</f>
        <v>0</v>
      </c>
      <c r="G102" s="178">
        <f>+G22</f>
        <v>858848</v>
      </c>
    </row>
    <row r="103" spans="2:7" ht="12.75" hidden="1">
      <c r="B103" s="14"/>
      <c r="C103" s="177" t="s">
        <v>222</v>
      </c>
      <c r="D103" s="174" t="s">
        <v>223</v>
      </c>
      <c r="E103" s="176">
        <f>+E20+E21+E23+E24</f>
        <v>291611</v>
      </c>
      <c r="F103" s="176">
        <f>+F20+F21+F23+F24</f>
        <v>0</v>
      </c>
      <c r="G103" s="176">
        <f>+G20+G21+G23+G24</f>
        <v>484139</v>
      </c>
    </row>
    <row r="104" spans="2:7" ht="12.75" hidden="1">
      <c r="B104" s="14"/>
      <c r="C104" s="177" t="s">
        <v>224</v>
      </c>
      <c r="D104" s="174" t="s">
        <v>225</v>
      </c>
      <c r="E104" s="176">
        <f>+E15+E25+E73+E83</f>
        <v>272183</v>
      </c>
      <c r="F104" s="176">
        <f>+F15+F25+F73+F83</f>
        <v>0</v>
      </c>
      <c r="G104" s="176">
        <f>+G15+G25+G73+G83</f>
        <v>289483</v>
      </c>
    </row>
    <row r="105" spans="2:7" ht="12.75" hidden="1">
      <c r="B105" s="14"/>
      <c r="C105" s="173"/>
      <c r="D105" s="174" t="s">
        <v>226</v>
      </c>
      <c r="E105" s="176">
        <f>+SUM(E101:E104)</f>
        <v>5428562</v>
      </c>
      <c r="F105" s="176">
        <f>+SUM(F101:F104)</f>
        <v>0</v>
      </c>
      <c r="G105" s="176">
        <f>+SUM(G101:G104)</f>
        <v>5560489</v>
      </c>
    </row>
    <row r="106" spans="2:6" ht="12.75" hidden="1">
      <c r="B106" s="14"/>
      <c r="C106" s="14"/>
      <c r="D106" s="15"/>
      <c r="E106" s="168"/>
      <c r="F106" s="151"/>
    </row>
    <row r="107" spans="2:6" ht="12.75">
      <c r="B107" s="14"/>
      <c r="C107" s="14"/>
      <c r="D107" s="15"/>
      <c r="E107" s="168"/>
      <c r="F107" s="151"/>
    </row>
    <row r="108" spans="2:6" ht="12.75">
      <c r="B108" s="14"/>
      <c r="C108" s="14"/>
      <c r="D108" s="15"/>
      <c r="E108" s="168"/>
      <c r="F108" s="151"/>
    </row>
    <row r="109" spans="2:6" ht="12.75">
      <c r="B109" s="14"/>
      <c r="C109" s="14"/>
      <c r="D109" s="15"/>
      <c r="E109" s="168"/>
      <c r="F109" s="151"/>
    </row>
    <row r="110" spans="2:6" ht="12.75">
      <c r="B110" s="14"/>
      <c r="C110" s="14"/>
      <c r="D110" s="15"/>
      <c r="E110" s="168"/>
      <c r="F110" s="151"/>
    </row>
    <row r="111" spans="2:6" ht="12.75">
      <c r="B111" s="14"/>
      <c r="C111" s="14"/>
      <c r="D111" s="15"/>
      <c r="E111" s="168"/>
      <c r="F111" s="151"/>
    </row>
    <row r="112" spans="2:6" ht="12.75">
      <c r="B112" s="14"/>
      <c r="C112" s="14"/>
      <c r="D112" s="15"/>
      <c r="E112" s="168"/>
      <c r="F112" s="151"/>
    </row>
    <row r="113" spans="2:6" ht="12.75">
      <c r="B113" s="14"/>
      <c r="C113" s="14"/>
      <c r="D113" s="15"/>
      <c r="E113" s="168"/>
      <c r="F113" s="151"/>
    </row>
    <row r="114" spans="2:6" ht="12.75">
      <c r="B114" s="14"/>
      <c r="C114" s="14"/>
      <c r="D114" s="15"/>
      <c r="E114" s="168"/>
      <c r="F114" s="151"/>
    </row>
    <row r="115" spans="2:6" ht="12.75">
      <c r="B115" s="14"/>
      <c r="C115" s="14"/>
      <c r="D115" s="15"/>
      <c r="E115" s="168"/>
      <c r="F115" s="151"/>
    </row>
    <row r="116" spans="2:6" ht="12.75">
      <c r="B116" s="14"/>
      <c r="C116" s="14"/>
      <c r="D116" s="15"/>
      <c r="E116" s="168"/>
      <c r="F116" s="151"/>
    </row>
    <row r="117" spans="2:6" ht="12.75">
      <c r="B117" s="14"/>
      <c r="C117" s="14"/>
      <c r="D117" s="15"/>
      <c r="E117" s="168"/>
      <c r="F117" s="151"/>
    </row>
    <row r="118" spans="2:6" ht="12.75">
      <c r="B118" s="14"/>
      <c r="C118" s="14"/>
      <c r="D118" s="15"/>
      <c r="E118" s="168"/>
      <c r="F118" s="151"/>
    </row>
    <row r="119" spans="2:6" ht="12.75">
      <c r="B119" s="14"/>
      <c r="C119" s="14"/>
      <c r="D119" s="15"/>
      <c r="E119" s="168"/>
      <c r="F119" s="151"/>
    </row>
    <row r="120" spans="2:6" ht="12.75">
      <c r="B120" s="14"/>
      <c r="C120" s="14"/>
      <c r="D120" s="15"/>
      <c r="E120" s="168"/>
      <c r="F120" s="151"/>
    </row>
    <row r="121" spans="2:6" ht="12.75">
      <c r="B121" s="14"/>
      <c r="C121" s="14"/>
      <c r="D121" s="15"/>
      <c r="E121" s="168"/>
      <c r="F121" s="151"/>
    </row>
    <row r="122" spans="2:6" ht="12.75">
      <c r="B122" s="14"/>
      <c r="C122" s="14"/>
      <c r="D122" s="15"/>
      <c r="E122" s="168"/>
      <c r="F122" s="151"/>
    </row>
    <row r="123" spans="2:6" ht="12.75">
      <c r="B123" s="14"/>
      <c r="C123" s="14"/>
      <c r="D123" s="15"/>
      <c r="E123" s="168"/>
      <c r="F123" s="151"/>
    </row>
    <row r="124" spans="2:6" ht="12.75">
      <c r="B124" s="14"/>
      <c r="C124" s="14"/>
      <c r="D124" s="15"/>
      <c r="E124" s="168"/>
      <c r="F124" s="151"/>
    </row>
    <row r="125" spans="2:6" ht="12.75">
      <c r="B125" s="14"/>
      <c r="C125" s="14"/>
      <c r="D125" s="15"/>
      <c r="E125" s="168"/>
      <c r="F125" s="151"/>
    </row>
    <row r="126" spans="2:6" ht="12.75">
      <c r="B126" s="14"/>
      <c r="C126" s="14"/>
      <c r="D126" s="15"/>
      <c r="E126" s="168"/>
      <c r="F126" s="151"/>
    </row>
    <row r="127" spans="2:6" ht="12.75">
      <c r="B127" s="14"/>
      <c r="C127" s="14"/>
      <c r="D127" s="15"/>
      <c r="E127" s="168"/>
      <c r="F127" s="151"/>
    </row>
    <row r="128" spans="2:6" ht="12.75">
      <c r="B128" s="14"/>
      <c r="C128" s="14"/>
      <c r="D128" s="15"/>
      <c r="E128" s="168"/>
      <c r="F128" s="151"/>
    </row>
    <row r="129" spans="2:6" ht="12.75">
      <c r="B129" s="14"/>
      <c r="C129" s="14"/>
      <c r="D129" s="15"/>
      <c r="E129" s="168"/>
      <c r="F129" s="151"/>
    </row>
    <row r="130" spans="2:6" ht="12.75">
      <c r="B130" s="14"/>
      <c r="C130" s="14"/>
      <c r="D130" s="15"/>
      <c r="E130" s="168"/>
      <c r="F130" s="151"/>
    </row>
    <row r="131" spans="2:6" ht="12.75">
      <c r="B131" s="14"/>
      <c r="C131" s="14"/>
      <c r="D131" s="15"/>
      <c r="E131" s="168"/>
      <c r="F131" s="151"/>
    </row>
    <row r="132" spans="2:6" ht="12.75">
      <c r="B132" s="14"/>
      <c r="C132" s="14"/>
      <c r="D132" s="15"/>
      <c r="E132" s="168"/>
      <c r="F132" s="151"/>
    </row>
    <row r="133" spans="2:6" ht="12.75">
      <c r="B133" s="14"/>
      <c r="C133" s="14"/>
      <c r="D133" s="15"/>
      <c r="E133" s="168"/>
      <c r="F133" s="151"/>
    </row>
    <row r="134" spans="2:6" ht="12.75">
      <c r="B134" s="14"/>
      <c r="C134" s="14"/>
      <c r="D134" s="15"/>
      <c r="E134" s="168"/>
      <c r="F134" s="151"/>
    </row>
    <row r="135" spans="2:6" ht="12.75">
      <c r="B135" s="14"/>
      <c r="C135" s="14"/>
      <c r="D135" s="15"/>
      <c r="E135" s="168"/>
      <c r="F135" s="151"/>
    </row>
    <row r="136" spans="2:6" ht="12.75">
      <c r="B136" s="14"/>
      <c r="C136" s="14"/>
      <c r="D136" s="15"/>
      <c r="E136" s="168"/>
      <c r="F136" s="151"/>
    </row>
    <row r="137" spans="2:6" ht="12.75">
      <c r="B137" s="14"/>
      <c r="C137" s="14"/>
      <c r="D137" s="15"/>
      <c r="E137" s="168"/>
      <c r="F137" s="151"/>
    </row>
    <row r="138" spans="2:6" ht="12.75">
      <c r="B138" s="14"/>
      <c r="C138" s="14"/>
      <c r="D138" s="15"/>
      <c r="E138" s="168"/>
      <c r="F138" s="151"/>
    </row>
    <row r="139" spans="2:6" ht="12.75">
      <c r="B139" s="14"/>
      <c r="C139" s="14"/>
      <c r="D139" s="15"/>
      <c r="E139" s="168"/>
      <c r="F139" s="151"/>
    </row>
    <row r="140" spans="2:6" ht="12.75">
      <c r="B140" s="14"/>
      <c r="C140" s="14"/>
      <c r="D140" s="15"/>
      <c r="E140" s="168"/>
      <c r="F140" s="151"/>
    </row>
    <row r="141" spans="2:6" ht="12.75">
      <c r="B141" s="14"/>
      <c r="C141" s="14"/>
      <c r="D141" s="15"/>
      <c r="E141" s="168"/>
      <c r="F141" s="151"/>
    </row>
    <row r="142" spans="2:6" ht="12.75">
      <c r="B142" s="14"/>
      <c r="C142" s="14"/>
      <c r="D142" s="15"/>
      <c r="E142" s="168"/>
      <c r="F142" s="151"/>
    </row>
    <row r="143" spans="2:6" ht="12.75">
      <c r="B143" s="14"/>
      <c r="C143" s="14"/>
      <c r="D143" s="15"/>
      <c r="E143" s="168"/>
      <c r="F143" s="151"/>
    </row>
    <row r="144" spans="2:6" ht="12.75">
      <c r="B144" s="14"/>
      <c r="C144" s="14"/>
      <c r="D144" s="15"/>
      <c r="E144" s="168"/>
      <c r="F144" s="151"/>
    </row>
    <row r="145" spans="2:6" ht="12.75">
      <c r="B145" s="14"/>
      <c r="C145" s="14"/>
      <c r="D145" s="15"/>
      <c r="E145" s="168"/>
      <c r="F145" s="151"/>
    </row>
    <row r="146" spans="2:6" ht="12.75">
      <c r="B146" s="14"/>
      <c r="C146" s="14"/>
      <c r="D146" s="15"/>
      <c r="E146" s="168"/>
      <c r="F146" s="151"/>
    </row>
    <row r="147" spans="2:6" ht="12.75">
      <c r="B147" s="14"/>
      <c r="C147" s="14"/>
      <c r="D147" s="15"/>
      <c r="E147" s="168"/>
      <c r="F147" s="151"/>
    </row>
    <row r="148" spans="2:6" ht="12.75">
      <c r="B148" s="14"/>
      <c r="C148" s="14"/>
      <c r="D148" s="15"/>
      <c r="E148" s="168"/>
      <c r="F148" s="151"/>
    </row>
    <row r="149" spans="2:6" ht="12.75">
      <c r="B149" s="14"/>
      <c r="C149" s="14"/>
      <c r="D149" s="15"/>
      <c r="E149" s="168"/>
      <c r="F149" s="151"/>
    </row>
    <row r="150" spans="2:6" ht="12.75">
      <c r="B150" s="14"/>
      <c r="C150" s="14"/>
      <c r="D150" s="15"/>
      <c r="E150" s="168"/>
      <c r="F150" s="151"/>
    </row>
    <row r="151" spans="2:6" ht="12.75">
      <c r="B151" s="14"/>
      <c r="C151" s="14"/>
      <c r="D151" s="15"/>
      <c r="E151" s="168"/>
      <c r="F151" s="151"/>
    </row>
    <row r="152" spans="2:6" ht="12.75">
      <c r="B152" s="14"/>
      <c r="C152" s="14"/>
      <c r="D152" s="15"/>
      <c r="E152" s="168"/>
      <c r="F152" s="151"/>
    </row>
    <row r="153" spans="2:6" ht="12.75">
      <c r="B153" s="14"/>
      <c r="C153" s="14"/>
      <c r="D153" s="15"/>
      <c r="E153" s="168"/>
      <c r="F153" s="151"/>
    </row>
    <row r="154" spans="2:6" ht="12.75">
      <c r="B154" s="14"/>
      <c r="C154" s="14"/>
      <c r="D154" s="15"/>
      <c r="E154" s="168"/>
      <c r="F154" s="151"/>
    </row>
    <row r="155" spans="2:6" ht="12.75">
      <c r="B155" s="14"/>
      <c r="C155" s="14"/>
      <c r="D155" s="15"/>
      <c r="E155" s="168"/>
      <c r="F155" s="151"/>
    </row>
    <row r="156" spans="2:6" ht="12.75">
      <c r="B156" s="14"/>
      <c r="C156" s="14"/>
      <c r="D156" s="15"/>
      <c r="E156" s="168"/>
      <c r="F156" s="151"/>
    </row>
    <row r="157" spans="2:6" ht="12.75">
      <c r="B157" s="14"/>
      <c r="C157" s="14"/>
      <c r="D157" s="15"/>
      <c r="E157" s="168"/>
      <c r="F157" s="151"/>
    </row>
    <row r="158" spans="2:6" ht="12.75">
      <c r="B158" s="14"/>
      <c r="C158" s="14"/>
      <c r="D158" s="15"/>
      <c r="E158" s="168"/>
      <c r="F158" s="151"/>
    </row>
    <row r="159" spans="2:6" ht="12.75">
      <c r="B159" s="14"/>
      <c r="C159" s="14"/>
      <c r="D159" s="15"/>
      <c r="E159" s="168"/>
      <c r="F159" s="151"/>
    </row>
    <row r="160" spans="2:6" ht="12.75">
      <c r="B160" s="14"/>
      <c r="C160" s="14"/>
      <c r="D160" s="15"/>
      <c r="E160" s="168"/>
      <c r="F160" s="151"/>
    </row>
    <row r="161" spans="2:6" ht="12.75">
      <c r="B161" s="14"/>
      <c r="C161" s="14"/>
      <c r="D161" s="15"/>
      <c r="E161" s="168"/>
      <c r="F161" s="151"/>
    </row>
    <row r="162" spans="2:6" ht="12.75">
      <c r="B162" s="14"/>
      <c r="C162" s="14"/>
      <c r="D162" s="15"/>
      <c r="E162" s="168"/>
      <c r="F162" s="151"/>
    </row>
    <row r="163" spans="2:6" ht="12.75">
      <c r="B163" s="14"/>
      <c r="C163" s="14"/>
      <c r="D163" s="15"/>
      <c r="E163" s="168"/>
      <c r="F163" s="151"/>
    </row>
    <row r="164" spans="2:6" ht="12.75">
      <c r="B164" s="14"/>
      <c r="C164" s="14"/>
      <c r="D164" s="15"/>
      <c r="E164" s="168"/>
      <c r="F164" s="151"/>
    </row>
    <row r="165" spans="2:6" ht="12.75">
      <c r="B165" s="14"/>
      <c r="C165" s="14"/>
      <c r="D165" s="15"/>
      <c r="E165" s="168"/>
      <c r="F165" s="151"/>
    </row>
    <row r="166" spans="2:6" ht="12.75">
      <c r="B166" s="14"/>
      <c r="C166" s="14"/>
      <c r="D166" s="15"/>
      <c r="E166" s="168"/>
      <c r="F166" s="151"/>
    </row>
    <row r="167" spans="2:6" ht="12.75">
      <c r="B167" s="14"/>
      <c r="C167" s="14"/>
      <c r="D167" s="15"/>
      <c r="E167" s="168"/>
      <c r="F167" s="151"/>
    </row>
    <row r="168" spans="2:6" ht="12.75">
      <c r="B168" s="14"/>
      <c r="C168" s="14"/>
      <c r="D168" s="15"/>
      <c r="E168" s="168"/>
      <c r="F168" s="151"/>
    </row>
    <row r="169" spans="2:6" ht="12.75">
      <c r="B169" s="14"/>
      <c r="C169" s="14"/>
      <c r="D169" s="15"/>
      <c r="E169" s="168"/>
      <c r="F169" s="151"/>
    </row>
    <row r="170" spans="2:6" ht="12.75">
      <c r="B170" s="14"/>
      <c r="C170" s="14"/>
      <c r="D170" s="15"/>
      <c r="E170" s="168"/>
      <c r="F170" s="151"/>
    </row>
    <row r="171" spans="2:6" ht="12.75">
      <c r="B171" s="14"/>
      <c r="C171" s="14"/>
      <c r="D171" s="15"/>
      <c r="E171" s="168"/>
      <c r="F171" s="151"/>
    </row>
    <row r="172" spans="2:6" ht="12.75">
      <c r="B172" s="14"/>
      <c r="C172" s="14"/>
      <c r="D172" s="15"/>
      <c r="E172" s="168"/>
      <c r="F172" s="151"/>
    </row>
    <row r="173" spans="2:6" ht="12.75">
      <c r="B173" s="14"/>
      <c r="C173" s="14"/>
      <c r="D173" s="15"/>
      <c r="E173" s="168"/>
      <c r="F173" s="151"/>
    </row>
    <row r="174" spans="2:6" ht="12.75">
      <c r="B174" s="14"/>
      <c r="C174" s="14"/>
      <c r="D174" s="15"/>
      <c r="E174" s="168"/>
      <c r="F174" s="151"/>
    </row>
    <row r="175" spans="2:6" ht="12.75">
      <c r="B175" s="14"/>
      <c r="C175" s="14"/>
      <c r="D175" s="15"/>
      <c r="E175" s="168"/>
      <c r="F175" s="151"/>
    </row>
    <row r="176" spans="2:6" ht="12.75">
      <c r="B176" s="14"/>
      <c r="C176" s="14"/>
      <c r="D176" s="15"/>
      <c r="E176" s="168"/>
      <c r="F176" s="151"/>
    </row>
    <row r="177" spans="2:6" ht="12.75">
      <c r="B177" s="14"/>
      <c r="C177" s="14"/>
      <c r="D177" s="15"/>
      <c r="E177" s="168"/>
      <c r="F177" s="151"/>
    </row>
    <row r="178" spans="2:6" ht="12.75">
      <c r="B178" s="14"/>
      <c r="C178" s="14"/>
      <c r="D178" s="15"/>
      <c r="E178" s="168"/>
      <c r="F178" s="151"/>
    </row>
    <row r="179" spans="2:6" ht="12.75">
      <c r="B179" s="14"/>
      <c r="C179" s="14"/>
      <c r="D179" s="15"/>
      <c r="E179" s="168"/>
      <c r="F179" s="151"/>
    </row>
    <row r="180" spans="2:6" ht="12.75">
      <c r="B180" s="14"/>
      <c r="C180" s="14"/>
      <c r="D180" s="15"/>
      <c r="E180" s="168"/>
      <c r="F180" s="151"/>
    </row>
    <row r="181" spans="2:6" ht="12.75">
      <c r="B181" s="14"/>
      <c r="C181" s="14"/>
      <c r="D181" s="15"/>
      <c r="E181" s="168"/>
      <c r="F181" s="151"/>
    </row>
    <row r="182" spans="2:6" ht="12.75">
      <c r="B182" s="14"/>
      <c r="C182" s="14"/>
      <c r="D182" s="15"/>
      <c r="E182" s="168"/>
      <c r="F182" s="151"/>
    </row>
    <row r="183" spans="2:6" ht="12.75">
      <c r="B183" s="14"/>
      <c r="C183" s="14"/>
      <c r="D183" s="15"/>
      <c r="E183" s="168"/>
      <c r="F183" s="151"/>
    </row>
    <row r="184" spans="2:6" ht="12.75">
      <c r="B184" s="14"/>
      <c r="C184" s="14"/>
      <c r="D184" s="15"/>
      <c r="E184" s="168"/>
      <c r="F184" s="151"/>
    </row>
    <row r="185" spans="2:6" ht="12.75">
      <c r="B185" s="14"/>
      <c r="C185" s="14"/>
      <c r="D185" s="15"/>
      <c r="E185" s="168"/>
      <c r="F185" s="151"/>
    </row>
    <row r="186" spans="2:6" ht="12.75">
      <c r="B186" s="14"/>
      <c r="C186" s="14"/>
      <c r="D186" s="15"/>
      <c r="E186" s="168"/>
      <c r="F186" s="151"/>
    </row>
    <row r="187" spans="2:6" ht="12.75">
      <c r="B187" s="14"/>
      <c r="C187" s="14"/>
      <c r="D187" s="15"/>
      <c r="E187" s="168"/>
      <c r="F187" s="151"/>
    </row>
    <row r="188" spans="2:6" ht="12.75">
      <c r="B188" s="14"/>
      <c r="C188" s="14"/>
      <c r="D188" s="15"/>
      <c r="E188" s="168"/>
      <c r="F188" s="151"/>
    </row>
    <row r="189" spans="2:6" ht="12.75">
      <c r="B189" s="14"/>
      <c r="C189" s="14"/>
      <c r="D189" s="15"/>
      <c r="E189" s="168"/>
      <c r="F189" s="151"/>
    </row>
    <row r="190" spans="2:6" ht="12.75">
      <c r="B190" s="14"/>
      <c r="C190" s="14"/>
      <c r="D190" s="15"/>
      <c r="E190" s="168"/>
      <c r="F190" s="151"/>
    </row>
    <row r="191" spans="2:6" ht="12.75">
      <c r="B191" s="14"/>
      <c r="C191" s="14"/>
      <c r="D191" s="15"/>
      <c r="E191" s="168"/>
      <c r="F191" s="151"/>
    </row>
    <row r="192" spans="2:6" ht="12.75">
      <c r="B192" s="14"/>
      <c r="C192" s="14"/>
      <c r="D192" s="15"/>
      <c r="E192" s="168"/>
      <c r="F192" s="151"/>
    </row>
    <row r="193" spans="2:6" ht="12.75">
      <c r="B193" s="14"/>
      <c r="C193" s="14"/>
      <c r="D193" s="15"/>
      <c r="E193" s="168"/>
      <c r="F193" s="151"/>
    </row>
    <row r="194" spans="2:6" ht="12.75">
      <c r="B194" s="14"/>
      <c r="C194" s="14"/>
      <c r="D194" s="15"/>
      <c r="E194" s="168"/>
      <c r="F194" s="151"/>
    </row>
    <row r="195" spans="2:6" ht="12.75">
      <c r="B195" s="14"/>
      <c r="C195" s="14"/>
      <c r="D195" s="15"/>
      <c r="E195" s="168"/>
      <c r="F195" s="151"/>
    </row>
    <row r="196" spans="2:6" ht="12.75">
      <c r="B196" s="14"/>
      <c r="C196" s="14"/>
      <c r="D196" s="15"/>
      <c r="E196" s="168"/>
      <c r="F196" s="151"/>
    </row>
    <row r="197" spans="2:6" ht="12.75">
      <c r="B197" s="14"/>
      <c r="C197" s="14"/>
      <c r="D197" s="15"/>
      <c r="E197" s="168"/>
      <c r="F197" s="151"/>
    </row>
    <row r="198" spans="2:6" ht="12.75">
      <c r="B198" s="14"/>
      <c r="C198" s="14"/>
      <c r="D198" s="15"/>
      <c r="E198" s="168"/>
      <c r="F198" s="151"/>
    </row>
    <row r="199" spans="2:6" ht="12.75">
      <c r="B199" s="14"/>
      <c r="C199" s="14"/>
      <c r="D199" s="15"/>
      <c r="E199" s="168"/>
      <c r="F199" s="151"/>
    </row>
    <row r="200" spans="2:6" ht="12.75">
      <c r="B200" s="14"/>
      <c r="C200" s="14"/>
      <c r="D200" s="15"/>
      <c r="E200" s="168"/>
      <c r="F200" s="151"/>
    </row>
    <row r="201" spans="2:6" ht="12.75">
      <c r="B201" s="14"/>
      <c r="C201" s="14"/>
      <c r="D201" s="15"/>
      <c r="E201" s="168"/>
      <c r="F201" s="151"/>
    </row>
    <row r="202" spans="2:6" ht="12.75">
      <c r="B202" s="14"/>
      <c r="C202" s="14"/>
      <c r="D202" s="15"/>
      <c r="E202" s="168"/>
      <c r="F202" s="151"/>
    </row>
    <row r="203" spans="2:6" ht="12.75">
      <c r="B203" s="14"/>
      <c r="C203" s="14"/>
      <c r="D203" s="15"/>
      <c r="E203" s="168"/>
      <c r="F203" s="151"/>
    </row>
    <row r="204" spans="2:6" ht="12.75">
      <c r="B204" s="14"/>
      <c r="C204" s="14"/>
      <c r="D204" s="15"/>
      <c r="E204" s="168"/>
      <c r="F204" s="151"/>
    </row>
    <row r="205" spans="2:6" ht="12.75">
      <c r="B205" s="14"/>
      <c r="C205" s="14"/>
      <c r="D205" s="15"/>
      <c r="E205" s="168"/>
      <c r="F205" s="151"/>
    </row>
    <row r="206" spans="2:6" ht="12.75">
      <c r="B206" s="14"/>
      <c r="C206" s="14"/>
      <c r="D206" s="15"/>
      <c r="E206" s="168"/>
      <c r="F206" s="151"/>
    </row>
    <row r="207" spans="2:6" ht="12.75">
      <c r="B207" s="14"/>
      <c r="C207" s="14"/>
      <c r="D207" s="15"/>
      <c r="E207" s="168"/>
      <c r="F207" s="151"/>
    </row>
    <row r="208" spans="2:6" ht="12.75">
      <c r="B208" s="14"/>
      <c r="C208" s="14"/>
      <c r="D208" s="15"/>
      <c r="E208" s="168"/>
      <c r="F208" s="151"/>
    </row>
    <row r="209" spans="2:6" ht="12.75">
      <c r="B209" s="14"/>
      <c r="C209" s="14"/>
      <c r="D209" s="15"/>
      <c r="E209" s="168"/>
      <c r="F209" s="151"/>
    </row>
    <row r="210" spans="2:6" ht="12.75">
      <c r="B210" s="14"/>
      <c r="C210" s="14"/>
      <c r="D210" s="15"/>
      <c r="E210" s="168"/>
      <c r="F210" s="151"/>
    </row>
    <row r="211" spans="2:6" ht="12.75">
      <c r="B211" s="14"/>
      <c r="C211" s="14"/>
      <c r="D211" s="15"/>
      <c r="E211" s="168"/>
      <c r="F211" s="151"/>
    </row>
    <row r="212" spans="2:6" ht="12.75">
      <c r="B212" s="14"/>
      <c r="C212" s="14"/>
      <c r="D212" s="15"/>
      <c r="E212" s="168"/>
      <c r="F212" s="151"/>
    </row>
    <row r="213" spans="2:6" ht="12.75">
      <c r="B213" s="14"/>
      <c r="C213" s="14"/>
      <c r="D213" s="15"/>
      <c r="E213" s="168"/>
      <c r="F213" s="151"/>
    </row>
    <row r="214" spans="2:6" ht="12.75">
      <c r="B214" s="14"/>
      <c r="C214" s="14"/>
      <c r="D214" s="15"/>
      <c r="E214" s="168"/>
      <c r="F214" s="151"/>
    </row>
    <row r="215" spans="2:6" ht="12.75">
      <c r="B215" s="14"/>
      <c r="C215" s="14"/>
      <c r="D215" s="15"/>
      <c r="E215" s="168"/>
      <c r="F215" s="151"/>
    </row>
    <row r="216" spans="2:6" ht="12.75">
      <c r="B216" s="14"/>
      <c r="C216" s="14"/>
      <c r="D216" s="15"/>
      <c r="E216" s="168"/>
      <c r="F216" s="151"/>
    </row>
    <row r="217" spans="2:6" ht="12.75">
      <c r="B217" s="14"/>
      <c r="C217" s="14"/>
      <c r="D217" s="15"/>
      <c r="E217" s="168"/>
      <c r="F217" s="151"/>
    </row>
    <row r="218" spans="2:6" ht="12.75">
      <c r="B218" s="14"/>
      <c r="C218" s="14"/>
      <c r="D218" s="15"/>
      <c r="E218" s="168"/>
      <c r="F218" s="151"/>
    </row>
    <row r="219" spans="2:6" ht="12.75">
      <c r="B219" s="14"/>
      <c r="C219" s="14"/>
      <c r="D219" s="15"/>
      <c r="E219" s="168"/>
      <c r="F219" s="151"/>
    </row>
    <row r="220" spans="2:6" ht="12.75">
      <c r="B220" s="14"/>
      <c r="C220" s="14"/>
      <c r="D220" s="15"/>
      <c r="E220" s="168"/>
      <c r="F220" s="151"/>
    </row>
    <row r="221" spans="2:6" ht="12.75">
      <c r="B221" s="14"/>
      <c r="C221" s="14"/>
      <c r="D221" s="15"/>
      <c r="E221" s="168"/>
      <c r="F221" s="151"/>
    </row>
    <row r="222" spans="2:6" ht="12.75">
      <c r="B222" s="14"/>
      <c r="C222" s="14"/>
      <c r="D222" s="15"/>
      <c r="E222" s="168"/>
      <c r="F222" s="151"/>
    </row>
    <row r="223" spans="2:6" ht="12.75">
      <c r="B223" s="14"/>
      <c r="C223" s="14"/>
      <c r="D223" s="15"/>
      <c r="E223" s="168"/>
      <c r="F223" s="151"/>
    </row>
    <row r="224" spans="2:6" ht="12.75">
      <c r="B224" s="14"/>
      <c r="C224" s="14"/>
      <c r="D224" s="15"/>
      <c r="E224" s="168"/>
      <c r="F224" s="151"/>
    </row>
  </sheetData>
  <sheetProtection/>
  <mergeCells count="30">
    <mergeCell ref="C82:D82"/>
    <mergeCell ref="C85:D85"/>
    <mergeCell ref="C92:D92"/>
    <mergeCell ref="C96:D96"/>
    <mergeCell ref="C55:D55"/>
    <mergeCell ref="C57:D57"/>
    <mergeCell ref="C60:D60"/>
    <mergeCell ref="C62:D62"/>
    <mergeCell ref="C73:D73"/>
    <mergeCell ref="C76:D76"/>
    <mergeCell ref="B70:D70"/>
    <mergeCell ref="C8:D8"/>
    <mergeCell ref="C13:D13"/>
    <mergeCell ref="C15:D15"/>
    <mergeCell ref="C19:D19"/>
    <mergeCell ref="C29:D29"/>
    <mergeCell ref="C32:D32"/>
    <mergeCell ref="C44:D44"/>
    <mergeCell ref="C47:D47"/>
    <mergeCell ref="C51:D51"/>
    <mergeCell ref="B72:D72"/>
    <mergeCell ref="B79:D79"/>
    <mergeCell ref="B81:D81"/>
    <mergeCell ref="B88:D88"/>
    <mergeCell ref="B90:D90"/>
    <mergeCell ref="B3:G3"/>
    <mergeCell ref="B7:D7"/>
    <mergeCell ref="B26:D26"/>
    <mergeCell ref="B28:D28"/>
    <mergeCell ref="B68:D68"/>
  </mergeCells>
  <printOptions horizontalCentered="1"/>
  <pageMargins left="0.4724409448818898" right="0.5511811023622047" top="0.8661417322834646" bottom="0.9448818897637796" header="0.4724409448818898" footer="0.5118110236220472"/>
  <pageSetup horizontalDpi="600" verticalDpi="600" orientation="portrait" paperSize="9" scale="88" r:id="rId1"/>
  <headerFooter alignWithMargins="0">
    <oddHeader>&amp;L&amp;8AZIENDA PUBBLICA DI SERVIZI ALLA PERSONA "GIORGIO GASPARINI" DI VIGNOLA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s.chini</dc:creator>
  <cp:keywords/>
  <dc:description/>
  <cp:lastModifiedBy>utente</cp:lastModifiedBy>
  <cp:lastPrinted>2018-05-08T13:34:57Z</cp:lastPrinted>
  <dcterms:created xsi:type="dcterms:W3CDTF">2009-04-20T07:23:02Z</dcterms:created>
  <dcterms:modified xsi:type="dcterms:W3CDTF">2018-05-08T16:18:25Z</dcterms:modified>
  <cp:category/>
  <cp:version/>
  <cp:contentType/>
  <cp:contentStatus/>
</cp:coreProperties>
</file>